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nis\Documents\ZAVRŠNI 2024\"/>
    </mc:Choice>
  </mc:AlternateContent>
  <xr:revisionPtr revIDLastSave="0" documentId="13_ncr:1_{8F70EEA0-E46B-47FD-BA46-D2A2FBC5F527}" xr6:coauthVersionLast="47" xr6:coauthVersionMax="47" xr10:uidLastSave="{00000000-0000-0000-0000-000000000000}"/>
  <bookViews>
    <workbookView xWindow="-120" yWindow="-120" windowWidth="21840" windowHeight="13140" tabRatio="591" firstSheet="7" activeTab="9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List2" sheetId="14" r:id="rId4"/>
    <sheet name="List1" sheetId="13" r:id="rId5"/>
    <sheet name="Rashodi prema funkcijskoj k " sheetId="11" r:id="rId6"/>
    <sheet name="Račun financiranja " sheetId="9" r:id="rId7"/>
    <sheet name="Račun fin prema izvorima f" sheetId="10" r:id="rId8"/>
    <sheet name="Izvještaj po organizacijskoj " sheetId="12" r:id="rId9"/>
    <sheet name="Izvještaj po programskoj" sheetId="7" r:id="rId10"/>
  </sheets>
  <definedNames>
    <definedName name="_xlnm.Print_Area" localSheetId="8">'Izvještaj po organizacijskoj '!$B$3:$I$9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" i="7" l="1"/>
  <c r="H78" i="7"/>
  <c r="H39" i="7"/>
  <c r="H38" i="7"/>
  <c r="H32" i="7"/>
  <c r="D36" i="8"/>
  <c r="H45" i="8"/>
  <c r="H20" i="8"/>
  <c r="H22" i="8"/>
  <c r="H24" i="8"/>
  <c r="H25" i="8"/>
  <c r="H28" i="8"/>
  <c r="H30" i="8"/>
  <c r="H31" i="8"/>
  <c r="H33" i="8"/>
  <c r="H34" i="8"/>
  <c r="H35" i="8"/>
  <c r="H37" i="8"/>
  <c r="H38" i="8"/>
  <c r="H39" i="8"/>
  <c r="H41" i="8"/>
  <c r="H42" i="8"/>
  <c r="H44" i="8"/>
  <c r="G44" i="8"/>
  <c r="G45" i="8"/>
  <c r="G35" i="8"/>
  <c r="G37" i="8"/>
  <c r="G38" i="8"/>
  <c r="G39" i="8"/>
  <c r="G41" i="8"/>
  <c r="G42" i="8"/>
  <c r="G28" i="8"/>
  <c r="G30" i="8"/>
  <c r="G31" i="8"/>
  <c r="G33" i="8"/>
  <c r="G34" i="8"/>
  <c r="G19" i="8"/>
  <c r="G20" i="8"/>
  <c r="G22" i="8"/>
  <c r="G24" i="8"/>
  <c r="G25" i="8"/>
  <c r="H8" i="8"/>
  <c r="H9" i="8"/>
  <c r="H10" i="8"/>
  <c r="H11" i="8"/>
  <c r="H13" i="8"/>
  <c r="H14" i="8"/>
  <c r="H15" i="8"/>
  <c r="H17" i="8"/>
  <c r="H18" i="8"/>
  <c r="H19" i="8"/>
  <c r="G8" i="8"/>
  <c r="G9" i="8"/>
  <c r="G10" i="8"/>
  <c r="G11" i="8"/>
  <c r="G13" i="8"/>
  <c r="G14" i="8"/>
  <c r="G15" i="8"/>
  <c r="G17" i="8"/>
  <c r="G18" i="8"/>
  <c r="H25" i="7" l="1"/>
  <c r="H14" i="7"/>
  <c r="H8" i="11"/>
  <c r="H9" i="11"/>
  <c r="H10" i="11"/>
  <c r="H191" i="7"/>
  <c r="H188" i="7"/>
  <c r="H182" i="7"/>
  <c r="H185" i="7"/>
  <c r="H186" i="7"/>
  <c r="H187" i="7"/>
  <c r="H178" i="7"/>
  <c r="H179" i="7"/>
  <c r="H175" i="7"/>
  <c r="H176" i="7"/>
  <c r="H177" i="7"/>
  <c r="H169" i="7"/>
  <c r="H170" i="7"/>
  <c r="H165" i="7"/>
  <c r="H166" i="7"/>
  <c r="H167" i="7"/>
  <c r="H168" i="7"/>
  <c r="H157" i="7"/>
  <c r="H160" i="7"/>
  <c r="H161" i="7"/>
  <c r="H156" i="7"/>
  <c r="H158" i="7"/>
  <c r="H159" i="7"/>
  <c r="H151" i="7"/>
  <c r="H152" i="7"/>
  <c r="H153" i="7"/>
  <c r="H154" i="7"/>
  <c r="H145" i="7"/>
  <c r="H146" i="7"/>
  <c r="H147" i="7"/>
  <c r="H148" i="7"/>
  <c r="H149" i="7"/>
  <c r="H150" i="7"/>
  <c r="H140" i="7"/>
  <c r="H141" i="7"/>
  <c r="H142" i="7"/>
  <c r="H144" i="7"/>
  <c r="H139" i="7"/>
  <c r="H132" i="7"/>
  <c r="H133" i="7"/>
  <c r="H136" i="7"/>
  <c r="H138" i="7"/>
  <c r="H129" i="7"/>
  <c r="H130" i="7"/>
  <c r="H131" i="7"/>
  <c r="H127" i="7"/>
  <c r="H126" i="7"/>
  <c r="H125" i="7"/>
  <c r="H121" i="7"/>
  <c r="H122" i="7"/>
  <c r="H123" i="7"/>
  <c r="H116" i="7"/>
  <c r="H112" i="7"/>
  <c r="H113" i="7"/>
  <c r="H114" i="7"/>
  <c r="H115" i="7"/>
  <c r="H109" i="7"/>
  <c r="H110" i="7"/>
  <c r="H111" i="7"/>
  <c r="H98" i="7"/>
  <c r="H102" i="7"/>
  <c r="H105" i="7"/>
  <c r="H106" i="7"/>
  <c r="H99" i="7"/>
  <c r="H100" i="7"/>
  <c r="H101" i="7"/>
  <c r="H103" i="7"/>
  <c r="H104" i="7"/>
  <c r="H96" i="7"/>
  <c r="H97" i="7"/>
  <c r="H91" i="7"/>
  <c r="H92" i="7"/>
  <c r="H93" i="7"/>
  <c r="H94" i="7"/>
  <c r="H87" i="7"/>
  <c r="H88" i="7"/>
  <c r="H89" i="7"/>
  <c r="H85" i="7"/>
  <c r="H86" i="7"/>
  <c r="H79" i="7"/>
  <c r="H80" i="7"/>
  <c r="H81" i="7"/>
  <c r="H82" i="7"/>
  <c r="H83" i="7"/>
  <c r="H75" i="7"/>
  <c r="H76" i="7"/>
  <c r="H73" i="7"/>
  <c r="H70" i="7"/>
  <c r="H71" i="7"/>
  <c r="H72" i="7"/>
  <c r="H62" i="7"/>
  <c r="H63" i="7"/>
  <c r="H64" i="7"/>
  <c r="H65" i="7"/>
  <c r="H66" i="7"/>
  <c r="H67" i="7"/>
  <c r="H68" i="7"/>
  <c r="H69" i="7"/>
  <c r="H57" i="7"/>
  <c r="H58" i="7"/>
  <c r="H59" i="7"/>
  <c r="H60" i="7"/>
  <c r="H61" i="7"/>
  <c r="H51" i="7"/>
  <c r="H53" i="7"/>
  <c r="H54" i="7"/>
  <c r="H55" i="7"/>
  <c r="H56" i="7"/>
  <c r="H49" i="7"/>
  <c r="H50" i="7"/>
  <c r="H47" i="7"/>
  <c r="H43" i="7"/>
  <c r="H44" i="7"/>
  <c r="H45" i="7"/>
  <c r="H46" i="7"/>
  <c r="H42" i="7"/>
  <c r="H33" i="7"/>
  <c r="H34" i="7"/>
  <c r="H35" i="7"/>
  <c r="H36" i="7"/>
  <c r="H37" i="7"/>
  <c r="H40" i="7"/>
  <c r="H29" i="7"/>
  <c r="H30" i="7"/>
  <c r="H31" i="7"/>
  <c r="H16" i="7"/>
  <c r="H17" i="7"/>
  <c r="H19" i="7"/>
  <c r="H20" i="7"/>
  <c r="H22" i="7"/>
  <c r="H23" i="7"/>
  <c r="H24" i="7"/>
  <c r="H9" i="7"/>
  <c r="H11" i="7"/>
  <c r="H13" i="7"/>
  <c r="H15" i="7"/>
  <c r="L108" i="3"/>
  <c r="L110" i="3"/>
  <c r="K108" i="3"/>
  <c r="K110" i="3"/>
  <c r="L100" i="3"/>
  <c r="L104" i="3"/>
  <c r="L105" i="3"/>
  <c r="L106" i="3"/>
  <c r="L107" i="3"/>
  <c r="K100" i="3"/>
  <c r="K104" i="3"/>
  <c r="K105" i="3"/>
  <c r="K106" i="3"/>
  <c r="K107" i="3"/>
  <c r="L92" i="3"/>
  <c r="L93" i="3"/>
  <c r="L96" i="3"/>
  <c r="L97" i="3"/>
  <c r="K92" i="3"/>
  <c r="K93" i="3"/>
  <c r="K96" i="3"/>
  <c r="K97" i="3"/>
  <c r="K84" i="3"/>
  <c r="K85" i="3"/>
  <c r="K86" i="3"/>
  <c r="K87" i="3"/>
  <c r="K88" i="3"/>
  <c r="K89" i="3"/>
  <c r="L83" i="3"/>
  <c r="L84" i="3"/>
  <c r="L85" i="3"/>
  <c r="L86" i="3"/>
  <c r="L87" i="3"/>
  <c r="L88" i="3"/>
  <c r="L89" i="3"/>
  <c r="L76" i="3"/>
  <c r="L77" i="3"/>
  <c r="L78" i="3"/>
  <c r="L79" i="3"/>
  <c r="L81" i="3"/>
  <c r="K76" i="3"/>
  <c r="K77" i="3"/>
  <c r="K78" i="3"/>
  <c r="K79" i="3"/>
  <c r="K81" i="3"/>
  <c r="K83" i="3"/>
  <c r="L71" i="3"/>
  <c r="L72" i="3"/>
  <c r="L73" i="3"/>
  <c r="L74" i="3"/>
  <c r="L75" i="3"/>
  <c r="K71" i="3"/>
  <c r="K72" i="3"/>
  <c r="K73" i="3"/>
  <c r="K74" i="3"/>
  <c r="K75" i="3"/>
  <c r="L67" i="3"/>
  <c r="L68" i="3"/>
  <c r="L69" i="3"/>
  <c r="K67" i="3"/>
  <c r="K68" i="3"/>
  <c r="K69" i="3"/>
  <c r="L59" i="3"/>
  <c r="L60" i="3"/>
  <c r="L61" i="3"/>
  <c r="L62" i="3"/>
  <c r="L64" i="3"/>
  <c r="L65" i="3"/>
  <c r="L66" i="3"/>
  <c r="K59" i="3"/>
  <c r="K60" i="3"/>
  <c r="K61" i="3"/>
  <c r="K62" i="3"/>
  <c r="K64" i="3"/>
  <c r="K65" i="3"/>
  <c r="K66" i="3"/>
  <c r="L50" i="3"/>
  <c r="L51" i="3"/>
  <c r="L53" i="3"/>
  <c r="L55" i="3"/>
  <c r="L56" i="3"/>
  <c r="K50" i="3"/>
  <c r="K51" i="3"/>
  <c r="K53" i="3"/>
  <c r="K55" i="3"/>
  <c r="K56" i="3"/>
  <c r="L49" i="3"/>
  <c r="K49" i="3"/>
  <c r="L36" i="3"/>
  <c r="L40" i="3"/>
  <c r="K36" i="3"/>
  <c r="K40" i="3"/>
  <c r="L32" i="3"/>
  <c r="L33" i="3"/>
  <c r="K32" i="3"/>
  <c r="K33" i="3"/>
  <c r="L26" i="3"/>
  <c r="L28" i="3"/>
  <c r="L29" i="3"/>
  <c r="K26" i="3"/>
  <c r="K28" i="3"/>
  <c r="K29" i="3"/>
  <c r="L23" i="3"/>
  <c r="K23" i="3"/>
  <c r="L16" i="3"/>
  <c r="L17" i="3"/>
  <c r="L20" i="3"/>
  <c r="K16" i="3"/>
  <c r="K17" i="3"/>
  <c r="K20" i="3"/>
  <c r="L14" i="3"/>
  <c r="K14" i="3"/>
  <c r="H17" i="1"/>
  <c r="F27" i="8"/>
  <c r="C16" i="8"/>
  <c r="D16" i="8"/>
  <c r="E16" i="8"/>
  <c r="H16" i="8" s="1"/>
  <c r="F16" i="8"/>
  <c r="F29" i="8"/>
  <c r="E29" i="8"/>
  <c r="D29" i="8"/>
  <c r="K21" i="1"/>
  <c r="J14" i="1"/>
  <c r="E12" i="8"/>
  <c r="C29" i="8"/>
  <c r="C32" i="8"/>
  <c r="D27" i="8"/>
  <c r="E27" i="8"/>
  <c r="H27" i="8" s="1"/>
  <c r="C27" i="8"/>
  <c r="C43" i="8"/>
  <c r="D32" i="8"/>
  <c r="E32" i="8"/>
  <c r="F32" i="8"/>
  <c r="E36" i="8"/>
  <c r="F36" i="8"/>
  <c r="C36" i="8"/>
  <c r="D40" i="8"/>
  <c r="E40" i="8"/>
  <c r="F40" i="8"/>
  <c r="C40" i="8"/>
  <c r="D43" i="8"/>
  <c r="E43" i="8"/>
  <c r="F43" i="8"/>
  <c r="D23" i="8"/>
  <c r="E23" i="8"/>
  <c r="H23" i="8" s="1"/>
  <c r="C23" i="8"/>
  <c r="G23" i="8" s="1"/>
  <c r="D21" i="8"/>
  <c r="E21" i="8"/>
  <c r="F21" i="8"/>
  <c r="C21" i="8"/>
  <c r="F12" i="8"/>
  <c r="D12" i="8"/>
  <c r="C12" i="8"/>
  <c r="I14" i="1"/>
  <c r="H14" i="1"/>
  <c r="H39" i="3"/>
  <c r="H38" i="3" s="1"/>
  <c r="I39" i="3"/>
  <c r="I38" i="3" s="1"/>
  <c r="J39" i="3"/>
  <c r="G39" i="3"/>
  <c r="J27" i="3"/>
  <c r="G27" i="3"/>
  <c r="J25" i="3"/>
  <c r="H25" i="3"/>
  <c r="I25" i="3"/>
  <c r="G25" i="3"/>
  <c r="G13" i="3"/>
  <c r="J15" i="3"/>
  <c r="I15" i="3"/>
  <c r="I13" i="3"/>
  <c r="J13" i="3"/>
  <c r="J12" i="3" s="1"/>
  <c r="H13" i="3"/>
  <c r="H15" i="3"/>
  <c r="G15" i="3"/>
  <c r="G19" i="3"/>
  <c r="G18" i="3" s="1"/>
  <c r="G22" i="3"/>
  <c r="G21" i="3" s="1"/>
  <c r="G31" i="3"/>
  <c r="G30" i="3" s="1"/>
  <c r="G35" i="3"/>
  <c r="G34" i="3" s="1"/>
  <c r="H19" i="3"/>
  <c r="H22" i="3"/>
  <c r="H31" i="3"/>
  <c r="H35" i="3"/>
  <c r="H34" i="3" s="1"/>
  <c r="I19" i="3"/>
  <c r="I22" i="3"/>
  <c r="I31" i="3"/>
  <c r="I35" i="3"/>
  <c r="I34" i="3" s="1"/>
  <c r="J19" i="3"/>
  <c r="J18" i="3" s="1"/>
  <c r="J22" i="3"/>
  <c r="J21" i="3" s="1"/>
  <c r="K21" i="3" s="1"/>
  <c r="J31" i="3"/>
  <c r="J30" i="3" s="1"/>
  <c r="J35" i="3"/>
  <c r="J34" i="3" s="1"/>
  <c r="L34" i="3" s="1"/>
  <c r="K30" i="3" l="1"/>
  <c r="H43" i="8"/>
  <c r="G43" i="8"/>
  <c r="H40" i="8"/>
  <c r="G40" i="8"/>
  <c r="H36" i="8"/>
  <c r="G36" i="8"/>
  <c r="G32" i="8"/>
  <c r="H32" i="8"/>
  <c r="H29" i="8"/>
  <c r="G29" i="8"/>
  <c r="G27" i="8"/>
  <c r="G21" i="8"/>
  <c r="H21" i="8"/>
  <c r="G16" i="8"/>
  <c r="H12" i="8"/>
  <c r="G12" i="8"/>
  <c r="L18" i="3"/>
  <c r="I11" i="3"/>
  <c r="H11" i="3"/>
  <c r="H10" i="3" s="1"/>
  <c r="G24" i="3"/>
  <c r="K13" i="3"/>
  <c r="H108" i="7"/>
  <c r="H190" i="7"/>
  <c r="H164" i="7"/>
  <c r="H128" i="7"/>
  <c r="H107" i="7"/>
  <c r="D7" i="8"/>
  <c r="K25" i="3"/>
  <c r="K15" i="3"/>
  <c r="K31" i="3"/>
  <c r="L22" i="3"/>
  <c r="L25" i="3"/>
  <c r="L13" i="3"/>
  <c r="K18" i="3"/>
  <c r="L19" i="3"/>
  <c r="K22" i="3"/>
  <c r="L21" i="3"/>
  <c r="L15" i="3"/>
  <c r="L27" i="3"/>
  <c r="K39" i="3"/>
  <c r="L31" i="3"/>
  <c r="K27" i="3"/>
  <c r="K34" i="3"/>
  <c r="L30" i="3"/>
  <c r="L39" i="3"/>
  <c r="J38" i="3"/>
  <c r="L35" i="3"/>
  <c r="K19" i="3"/>
  <c r="K35" i="3"/>
  <c r="H137" i="7"/>
  <c r="H90" i="7"/>
  <c r="H74" i="7"/>
  <c r="E7" i="8"/>
  <c r="C7" i="8"/>
  <c r="F7" i="8"/>
  <c r="C26" i="8"/>
  <c r="E26" i="8"/>
  <c r="F26" i="8"/>
  <c r="D26" i="8"/>
  <c r="G38" i="3"/>
  <c r="G12" i="3"/>
  <c r="J24" i="3"/>
  <c r="L19" i="1"/>
  <c r="K19" i="1"/>
  <c r="L18" i="1"/>
  <c r="K18" i="1"/>
  <c r="L15" i="1"/>
  <c r="K15" i="1"/>
  <c r="L14" i="1"/>
  <c r="K14" i="1"/>
  <c r="I9" i="12"/>
  <c r="I8" i="12"/>
  <c r="H18" i="7"/>
  <c r="H26" i="8" l="1"/>
  <c r="G26" i="8"/>
  <c r="G11" i="3"/>
  <c r="H10" i="7"/>
  <c r="F8" i="7"/>
  <c r="F7" i="7" s="1"/>
  <c r="H189" i="7"/>
  <c r="H174" i="7"/>
  <c r="G8" i="7"/>
  <c r="H173" i="7"/>
  <c r="H180" i="7"/>
  <c r="H183" i="7"/>
  <c r="L12" i="3"/>
  <c r="K12" i="3"/>
  <c r="J11" i="3"/>
  <c r="L24" i="3"/>
  <c r="K24" i="3"/>
  <c r="J37" i="3"/>
  <c r="L38" i="3"/>
  <c r="K38" i="3"/>
  <c r="H12" i="7"/>
  <c r="H21" i="7"/>
  <c r="G37" i="3"/>
  <c r="H171" i="7" l="1"/>
  <c r="G10" i="3"/>
  <c r="H124" i="7"/>
  <c r="F28" i="7"/>
  <c r="F27" i="7" s="1"/>
  <c r="H162" i="7"/>
  <c r="H163" i="7"/>
  <c r="J10" i="3"/>
  <c r="K11" i="3"/>
  <c r="L37" i="3"/>
  <c r="K37" i="3"/>
  <c r="H184" i="7"/>
  <c r="H143" i="7"/>
  <c r="H135" i="7"/>
  <c r="G7" i="7"/>
  <c r="H7" i="7" s="1"/>
  <c r="H8" i="7"/>
  <c r="I10" i="3"/>
  <c r="L11" i="3"/>
  <c r="H41" i="7"/>
  <c r="H7" i="11"/>
  <c r="H172" i="7" l="1"/>
  <c r="L10" i="3"/>
  <c r="F26" i="7"/>
  <c r="H155" i="7"/>
  <c r="H120" i="7"/>
  <c r="H95" i="7"/>
  <c r="H84" i="7"/>
  <c r="H48" i="7"/>
  <c r="H77" i="7"/>
  <c r="H7" i="8"/>
  <c r="G7" i="8"/>
  <c r="G28" i="7" l="1"/>
  <c r="H119" i="7"/>
  <c r="G17" i="1"/>
  <c r="J17" i="1"/>
  <c r="J20" i="1" s="1"/>
  <c r="I17" i="1"/>
  <c r="J109" i="3"/>
  <c r="I109" i="3"/>
  <c r="H109" i="3"/>
  <c r="G109" i="3"/>
  <c r="J103" i="3"/>
  <c r="H101" i="3"/>
  <c r="J99" i="3"/>
  <c r="G103" i="3"/>
  <c r="G99" i="3"/>
  <c r="G98" i="3" s="1"/>
  <c r="J95" i="3"/>
  <c r="G95" i="3"/>
  <c r="G94" i="3" s="1"/>
  <c r="J91" i="3"/>
  <c r="G91" i="3"/>
  <c r="G90" i="3" s="1"/>
  <c r="J82" i="3"/>
  <c r="I82" i="3"/>
  <c r="H82" i="3"/>
  <c r="G82" i="3"/>
  <c r="J80" i="3"/>
  <c r="I80" i="3"/>
  <c r="H80" i="3"/>
  <c r="G80" i="3"/>
  <c r="J70" i="3"/>
  <c r="H70" i="3"/>
  <c r="G70" i="3"/>
  <c r="J63" i="3"/>
  <c r="I63" i="3"/>
  <c r="H63" i="3"/>
  <c r="G63" i="3"/>
  <c r="J58" i="3"/>
  <c r="I58" i="3"/>
  <c r="H58" i="3"/>
  <c r="G58" i="3"/>
  <c r="J54" i="3"/>
  <c r="I54" i="3"/>
  <c r="H54" i="3"/>
  <c r="G54" i="3"/>
  <c r="J52" i="3"/>
  <c r="I52" i="3"/>
  <c r="H52" i="3"/>
  <c r="G52" i="3"/>
  <c r="J48" i="3"/>
  <c r="I48" i="3"/>
  <c r="H48" i="3"/>
  <c r="G48" i="3"/>
  <c r="G47" i="3" s="1"/>
  <c r="J57" i="3" l="1"/>
  <c r="H118" i="7"/>
  <c r="H117" i="7"/>
  <c r="G27" i="7"/>
  <c r="H28" i="7"/>
  <c r="J47" i="3"/>
  <c r="L48" i="3"/>
  <c r="K48" i="3"/>
  <c r="L54" i="3"/>
  <c r="K54" i="3"/>
  <c r="L63" i="3"/>
  <c r="K63" i="3"/>
  <c r="L95" i="3"/>
  <c r="K95" i="3"/>
  <c r="L99" i="3"/>
  <c r="K99" i="3"/>
  <c r="L52" i="3"/>
  <c r="K52" i="3"/>
  <c r="L58" i="3"/>
  <c r="K58" i="3"/>
  <c r="K70" i="3"/>
  <c r="L70" i="3"/>
  <c r="K80" i="3"/>
  <c r="L80" i="3"/>
  <c r="K82" i="3"/>
  <c r="L82" i="3"/>
  <c r="L103" i="3"/>
  <c r="K103" i="3"/>
  <c r="K109" i="3"/>
  <c r="L109" i="3"/>
  <c r="L91" i="3"/>
  <c r="K91" i="3"/>
  <c r="K20" i="1"/>
  <c r="L20" i="1"/>
  <c r="I46" i="3"/>
  <c r="L17" i="1"/>
  <c r="K17" i="1"/>
  <c r="H46" i="3"/>
  <c r="H45" i="3" s="1"/>
  <c r="G102" i="3"/>
  <c r="G101" i="3" s="1"/>
  <c r="G57" i="3"/>
  <c r="J90" i="3"/>
  <c r="J94" i="3"/>
  <c r="J98" i="3"/>
  <c r="J102" i="3"/>
  <c r="G26" i="7" l="1"/>
  <c r="H26" i="7" s="1"/>
  <c r="L102" i="3"/>
  <c r="K102" i="3"/>
  <c r="L98" i="3"/>
  <c r="K98" i="3"/>
  <c r="L94" i="3"/>
  <c r="K94" i="3"/>
  <c r="K57" i="3"/>
  <c r="L57" i="3"/>
  <c r="L90" i="3"/>
  <c r="K90" i="3"/>
  <c r="K47" i="3"/>
  <c r="L47" i="3"/>
  <c r="L22" i="1"/>
  <c r="K22" i="1"/>
  <c r="G46" i="3"/>
  <c r="G45" i="3" s="1"/>
  <c r="J101" i="3"/>
  <c r="J46" i="3"/>
  <c r="I45" i="3"/>
  <c r="L101" i="3" l="1"/>
  <c r="K101" i="3"/>
  <c r="L46" i="3"/>
  <c r="K46" i="3"/>
  <c r="J45" i="3"/>
  <c r="L45" i="3" s="1"/>
  <c r="K45" i="3" l="1"/>
  <c r="K10" i="3"/>
  <c r="H52" i="7"/>
  <c r="H181" i="7"/>
  <c r="H27" i="7"/>
</calcChain>
</file>

<file path=xl/sharedStrings.xml><?xml version="1.0" encoding="utf-8"?>
<sst xmlns="http://schemas.openxmlformats.org/spreadsheetml/2006/main" count="538" uniqueCount="275">
  <si>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</si>
  <si>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</si>
  <si>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</si>
  <si>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</si>
  <si>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</si>
  <si>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</si>
  <si>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</si>
  <si>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</si>
  <si>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</si>
  <si>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</si>
  <si>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</si>
  <si>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</si>
  <si>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</si>
  <si>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</si>
  <si>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</si>
  <si>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</si>
  <si>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 xml:space="preserve">OSTVARENJE/ IZVRŠENJE 
1.-6.2022. </t>
  </si>
  <si>
    <t>INDEKS</t>
  </si>
  <si>
    <t xml:space="preserve">IZVJEŠTAJ O PRIHODIMA I RASHODIMA PREMA EKONOMSKOJ KLASIFIKACIJI </t>
  </si>
  <si>
    <t>6=5/2*100</t>
  </si>
  <si>
    <t>7=5/4*100</t>
  </si>
  <si>
    <t xml:space="preserve"> Prihodi od prodaje proizvoda i robe te pruženih usluga i prihodi od donacija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</si>
  <si>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</si>
  <si>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</si>
  <si>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</si>
  <si>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</si>
  <si>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</si>
  <si>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</si>
  <si>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</si>
  <si>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</si>
  <si>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</si>
  <si>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</si>
  <si>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</si>
  <si>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</si>
  <si>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</si>
  <si>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</si>
  <si>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</si>
  <si>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</si>
  <si>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</si>
  <si>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</si>
  <si>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</si>
  <si>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</si>
  <si>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</si>
  <si>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</si>
  <si>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</si>
  <si>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</si>
  <si>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</si>
  <si>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TEKUĆI PLAN 2023.*</t>
  </si>
  <si>
    <t>INDEKS**</t>
  </si>
  <si>
    <t>UKUPNO PRIHODI</t>
  </si>
  <si>
    <t xml:space="preserve">IZVJEŠTAJ O IZVRŠENJU PRORAČUNA JEDINICE LOKALNE I PODRUČNE (REGIONALNE) SAMOUPRAVE ZA PRVO POLUGODIŠTE 2023. 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</si>
  <si>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</si>
  <si>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</si>
  <si>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</si>
  <si>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</si>
  <si>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</si>
  <si>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SAŽETAK  RAČUNA PRIHODA I RASHODA I  RAČUNA FINANCIRANJA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</si>
  <si>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</si>
  <si>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</si>
  <si>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</si>
  <si>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</si>
  <si>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</si>
  <si>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</si>
  <si>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</si>
  <si>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</si>
  <si>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</si>
  <si>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</si>
  <si>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</si>
  <si>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</si>
  <si>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 osiguranje u slučaju nezaposl.</t>
  </si>
  <si>
    <t>3212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</si>
  <si>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</si>
  <si>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</si>
  <si>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</si>
  <si>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</si>
  <si>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</si>
  <si>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</si>
  <si>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</si>
  <si>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</si>
  <si>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</si>
  <si>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</si>
  <si>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</si>
  <si>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</si>
  <si>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</si>
  <si>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</si>
  <si>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</si>
  <si>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</si>
  <si>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</si>
  <si>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</si>
  <si>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Usluge promidžbe i informiranja</t>
  </si>
  <si>
    <t>3234</t>
  </si>
  <si>
    <t>Komunalne usluge</t>
  </si>
  <si>
    <t>Zakupnine i najamnine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</si>
  <si>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</si>
  <si>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</si>
  <si>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</si>
  <si>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</si>
  <si>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</si>
  <si>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</si>
  <si>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 xml:space="preserve">Naknade troškova osobama izvan radnog odnosa </t>
  </si>
  <si>
    <t>Ostali nespomenuti rashodi poslovanja</t>
  </si>
  <si>
    <t>Premije osiguranja</t>
  </si>
  <si>
    <t>3293</t>
  </si>
  <si>
    <t>Reprezentacija</t>
  </si>
  <si>
    <t>Članarine i norme</t>
  </si>
  <si>
    <t>Pristojbe i naknade</t>
  </si>
  <si>
    <t>Troškovi sudskih postupaka</t>
  </si>
  <si>
    <t>3299</t>
  </si>
  <si>
    <t>Financijski rashodi</t>
  </si>
  <si>
    <t>Ostali financijski rashodi</t>
  </si>
  <si>
    <t>3431</t>
  </si>
  <si>
    <t>Bankarske usluge i usluge platnog prometa</t>
  </si>
  <si>
    <t>Zatezne kamate</t>
  </si>
  <si>
    <t>Naknade građanima i kućanstvima</t>
  </si>
  <si>
    <t>Ostale naknade građanima i kućanstvim aiz proračuna</t>
  </si>
  <si>
    <t>Naknade građanima i kućastvima u novcu</t>
  </si>
  <si>
    <t>Naknade građanima i kućanstvima u naravi</t>
  </si>
  <si>
    <t xml:space="preserve">Tekuće donacije </t>
  </si>
  <si>
    <t>Rashodi za nabavu proizvedene dugotrajne imovine</t>
  </si>
  <si>
    <t>Postrojenja i oprema</t>
  </si>
  <si>
    <t>4221</t>
  </si>
  <si>
    <t>Uredska oprema i namještaj</t>
  </si>
  <si>
    <t>Komunikacijska oprema</t>
  </si>
  <si>
    <t>Oprema za održavanje i zaštitu</t>
  </si>
  <si>
    <t>Sportska i glazbena oprema</t>
  </si>
  <si>
    <t>Oprema za ostale namjene</t>
  </si>
  <si>
    <t>Knjige,umjetnička djela i ostale izložb.vrijednosti</t>
  </si>
  <si>
    <t>Knjige</t>
  </si>
  <si>
    <t>Prihodi iz nadležnog proračuna i od HZZO-a temeljem ugovornih obveza</t>
  </si>
  <si>
    <t>Tekuće donacije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</si>
  <si>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</si>
  <si>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</si>
  <si>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</si>
  <si>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</si>
  <si>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</si>
  <si>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</si>
  <si>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</si>
  <si>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prorpisima i naknada</t>
  </si>
  <si>
    <t>Prihodi po posebnim propisima</t>
  </si>
  <si>
    <t>Ostali nespomenuti prihodi</t>
  </si>
  <si>
    <t>Donacije od pravnih i fizičkih osoba izvan općeg proračuna</t>
  </si>
  <si>
    <t>Prihodi iz nadležnog proračuna za financiranje
 redovne djelatnosti proračunskih korisnika</t>
  </si>
  <si>
    <t>Prihodi iz nadležnog proračuna za financiranje
 rashoda poslovanja</t>
  </si>
  <si>
    <t>Prihodi iz nadležnog proračuna za financiranje
 rashoda za nabavu nefinanc. Imovine</t>
  </si>
  <si>
    <t>Napomena:  Iznosi u stupcu "OSTVARENJE/IZVRŠENJE 1.-31.2022." preračunavaju se iz kuna u eure prema fiksnom tečaju konverzije (1 EUR=7,53450 kuna) i po pravilima za preračunavanje i zaokruživanje.</t>
  </si>
  <si>
    <t xml:space="preserve">** AKO Opći i Posebni dio polugodišnjeg izvještaja ne sadrži "TEKUĆI PLAN 2023.", "INDEKS"("OSTVARENJE/IZVRŠENJE 1.-31.2023."/"TEKUĆI PLAN 2023.") iskazuje se kao "OSTVARENJE/IZVRŠENJE 1.-31.2023."/"IZVORNI PLAN 2023." ODNOSNO "REBALANS 2023." </t>
  </si>
  <si>
    <t>Kazne, upravne mjere i ostali prihodi</t>
  </si>
  <si>
    <t>Ostali prihodi</t>
  </si>
  <si>
    <t>32 Vlastiti prihodi-proračunski korisnici</t>
  </si>
  <si>
    <t xml:space="preserve">  38 Prenesena sredstva-prorač.korisnici</t>
  </si>
  <si>
    <t>4 Prihodi za posebna namjene</t>
  </si>
  <si>
    <t xml:space="preserve">  43 Prihodi za posebne namjene</t>
  </si>
  <si>
    <t>44 Prihodi za decentralizirane funkcije</t>
  </si>
  <si>
    <t xml:space="preserve">  48 Prenesena sred.-namjenski prihodi-proračunski korisnici</t>
  </si>
  <si>
    <t>5 Pomoći</t>
  </si>
  <si>
    <t>52 Pomoći - proračunski korisnici</t>
  </si>
  <si>
    <t xml:space="preserve">  51 Pomoći </t>
  </si>
  <si>
    <t>6 Donacije</t>
  </si>
  <si>
    <t xml:space="preserve">  58 Prenesena sredstva-pomoći-proačunski krisnici</t>
  </si>
  <si>
    <t>7 Prihodi od naknade štete s naslova osiguranja</t>
  </si>
  <si>
    <t xml:space="preserve"> 62 Donacije-proračunski korisnici</t>
  </si>
  <si>
    <t xml:space="preserve"> 73 Prihodi od nakande štete s naslova osiguranja</t>
  </si>
  <si>
    <t>58 Prenesena sredstva - MZO -za pomoćnike u nastavi</t>
  </si>
  <si>
    <t>09 Obrazovanje</t>
  </si>
  <si>
    <t>0912 Osnovno obrazovanje</t>
  </si>
  <si>
    <t>RAZDJEL 5</t>
  </si>
  <si>
    <t>UPRAVNI ODJEL ZA ODGOJ I OBRAZOVANJE</t>
  </si>
  <si>
    <t>GLAVA 5-3</t>
  </si>
  <si>
    <t>ŽUPANIJSKE USTANOVE OSNOVNOG ŠKOLSTVA</t>
  </si>
  <si>
    <t>Izvor financiranja 321</t>
  </si>
  <si>
    <t>Vlastiti prihodi-proračunski korisnici</t>
  </si>
  <si>
    <t>Izvor financiranja 431</t>
  </si>
  <si>
    <t>Prihodi za posebne namjene-proračunski korisnici</t>
  </si>
  <si>
    <t>Izvor financiranja 441</t>
  </si>
  <si>
    <t>Izvor financiranja 521</t>
  </si>
  <si>
    <t>Izvor financiranja 111</t>
  </si>
  <si>
    <t>Izvor financiranja 116</t>
  </si>
  <si>
    <t>Izvor financiranja 512</t>
  </si>
  <si>
    <t>Porezi i ostali prihodi</t>
  </si>
  <si>
    <t>Predfinanciranje EU projekata</t>
  </si>
  <si>
    <t>Izvor financiranja 383</t>
  </si>
  <si>
    <t>Prenesena sredstva-vlastiti prihodi proračunskih korisnika</t>
  </si>
  <si>
    <t>Prihodi za decentralizirane funkcije-OŠ</t>
  </si>
  <si>
    <t>Izvor financiranja 483</t>
  </si>
  <si>
    <t>Prenesena sredstva-namjenski prihodi-proračunski korisnici</t>
  </si>
  <si>
    <t>Pomoći iz državnog proračuna</t>
  </si>
  <si>
    <t>Izvor financiranja 515</t>
  </si>
  <si>
    <t>Pomoći za provođenje EU projekata</t>
  </si>
  <si>
    <t>Pomoći-proračunski korisnici</t>
  </si>
  <si>
    <t>Izvor financiranja 582</t>
  </si>
  <si>
    <t>Prenesena sredstva-pomoći-proračunski korisnici</t>
  </si>
  <si>
    <t>Izvor financiranja 621</t>
  </si>
  <si>
    <t>Donacije-proračunski korisnici</t>
  </si>
  <si>
    <t>PROGRAM 5301</t>
  </si>
  <si>
    <t>OSIGURANJE UVJETA RADA</t>
  </si>
  <si>
    <t>OSNOVNOŠKOLSKO OBRAZOVANJE</t>
  </si>
  <si>
    <t>Materijal i dijelovi za tekuće i investicijsko
 održavanje</t>
  </si>
  <si>
    <t>Financisjki rashodi</t>
  </si>
  <si>
    <t>Doprinosi za obvezno osiguranje u slučaju nezaposlenosti</t>
  </si>
  <si>
    <t>Naknade za prijevoz, za rad na terenu i 
odvojeni život</t>
  </si>
  <si>
    <t>Naknade građanima i kućanstvima na temelju osiguranja i druge naknade</t>
  </si>
  <si>
    <t>PREHRANA ZA UČENIKE U 
OSNOVNIM ŠKOLAMA</t>
  </si>
  <si>
    <t>PROGRAM 5302</t>
  </si>
  <si>
    <t>UNAPREĐENJE KVALITETE ODGOJNO OBRAZOVNOG SUSTAVA</t>
  </si>
  <si>
    <t>Produženi boravak učenika-putnika</t>
  </si>
  <si>
    <t>Sufinanciranje rada pomoćnika u nastavi</t>
  </si>
  <si>
    <t>Izvor financiranja 581</t>
  </si>
  <si>
    <t>Prenesena sredstva-pomoći</t>
  </si>
  <si>
    <t>Programi školskog kurikuluma</t>
  </si>
  <si>
    <t>Županijska škola plivanja</t>
  </si>
  <si>
    <t>Osiguranje besplatnih zaliha menstrualnih higijenskih potrepština</t>
  </si>
  <si>
    <t xml:space="preserve">Ostali rashodi </t>
  </si>
  <si>
    <t>PROGRAM 5306</t>
  </si>
  <si>
    <t>OBILJEŽAVANJE POSTIGNUĆA UČENIKA I NASTAVNIKA</t>
  </si>
  <si>
    <t>NATJECANJA I SMOTRE</t>
  </si>
  <si>
    <t>PROGRAM 5308</t>
  </si>
  <si>
    <t>KAPITALNA ULAGANJA U ODGOJNO OBRAZOVNU INFRASTRUKTURU</t>
  </si>
  <si>
    <t>Kapitalni projekt K 530801</t>
  </si>
  <si>
    <t>OPREMANJE USTANOVA ŠKOLSTVA</t>
  </si>
  <si>
    <t>Aktivnost A530604</t>
  </si>
  <si>
    <t>Aktivnost A530240</t>
  </si>
  <si>
    <t>Aktivnost A530239</t>
  </si>
  <si>
    <t>Aktivnost A530222</t>
  </si>
  <si>
    <t>Aktivnost A530209</t>
  </si>
  <si>
    <t>Aktivnost A530202</t>
  </si>
  <si>
    <t>Aktivnost A530107</t>
  </si>
  <si>
    <t>Aktivnost A530106</t>
  </si>
  <si>
    <t>Aktivnost A530101</t>
  </si>
  <si>
    <t xml:space="preserve"> IZVRŠENJE 
1.-12.2023. </t>
  </si>
  <si>
    <t xml:space="preserve">OSTVARENJE/IZVRŠENJE 
1.-12.2023. </t>
  </si>
  <si>
    <t>Pomoći od izvanproračunskih korisnika</t>
  </si>
  <si>
    <t>Tekuće pomoći od izvanproračunskih korisnika</t>
  </si>
  <si>
    <t>Doancije od pravnih i fizičkih osoba izvan općeg proračuna i povrat donacija po protestiranim jamstvima</t>
  </si>
  <si>
    <t>Kapitalne donacije</t>
  </si>
  <si>
    <t>Stambeni objekti</t>
  </si>
  <si>
    <t>Prihodi od prodaje financijske imovine</t>
  </si>
  <si>
    <t>Naknade za rad predstavničkih i izvršnih tijela,povjerenstava i slično</t>
  </si>
  <si>
    <t>48 Prenesena sredstva- namjenski prihodi</t>
  </si>
  <si>
    <t>68 Prenesena sredstva - donacije</t>
  </si>
  <si>
    <t>78 Prenesena sredstva - prihodi od prodaje ili  nefinacijske imovine i naknada s naslova osiguranja</t>
  </si>
  <si>
    <t>Izvor financiranja 484</t>
  </si>
  <si>
    <t>Izvor financiranja 731</t>
  </si>
  <si>
    <t>Rashodi za nabavku proizvedene dugotrajne imovine</t>
  </si>
  <si>
    <t>Nabava udžbenika za učenike OŠ</t>
  </si>
  <si>
    <t>Izvor financiranja  521</t>
  </si>
  <si>
    <t>Pomoći - proračunski korisnici</t>
  </si>
  <si>
    <t>Porezni i ostali prihodi</t>
  </si>
  <si>
    <t>Naknade za rad predstavničkih i izvršnih  tijela, povjerenstava i slično</t>
  </si>
  <si>
    <t>Prenesena sredstva - prihodi od prodaje ili zamjene nefinancijske imovine i naknada štete s naslova osiguranja</t>
  </si>
  <si>
    <t>Izvor financiranja 782</t>
  </si>
  <si>
    <t>RAZLIKA - VIŠAK MANJAK PRENESENI PRETHODNE GODINE</t>
  </si>
  <si>
    <t>RAZLIKA - VIŠAK MANJAK</t>
  </si>
  <si>
    <t>RAZLIKA - VIŠAK MANJAK TEKUĆE  GODINE</t>
  </si>
  <si>
    <t>58 Prenesena sredstva - pomoći</t>
  </si>
  <si>
    <t>A.  RAČUNA PRIHODA I RASHODA</t>
  </si>
  <si>
    <t>Prenesena sredstva - Donacije-proračunski korisnici</t>
  </si>
  <si>
    <t>Prenesena sredstva - prihodi za decentralizire funkcije</t>
  </si>
  <si>
    <t>Prihodi od prodaje ili zamjene nefin. Imovine i naknada štete s naslova osiguranja</t>
  </si>
  <si>
    <t>OŠ "Dr. Andrija Mohorovičić" Matulji</t>
  </si>
  <si>
    <t>Osnovna škola "Dr. Andrija Mohorovičić" Matulji</t>
  </si>
  <si>
    <t>Osmovna škola "Dr. Andrija Mohorovičić" Matulji</t>
  </si>
  <si>
    <t>Prenesena sredstva za decentralizirane funkcije</t>
  </si>
  <si>
    <t>Prenesena sredstva-pomoći iz državnog proračuna</t>
  </si>
  <si>
    <t>IZVORNI PLAN ILI REBALANS 2024.*</t>
  </si>
  <si>
    <t>TEKUĆI PLAN 2024.*</t>
  </si>
  <si>
    <t xml:space="preserve">OSTVARENJE/IZVRŠENJE 
1.-12.2024. </t>
  </si>
  <si>
    <t xml:space="preserve">IZVRŠENJE 
1.-12.2024. </t>
  </si>
  <si>
    <t xml:space="preserve"> IZVRŠENJE 
1.-12.2024. </t>
  </si>
  <si>
    <t xml:space="preserve"> IZVRŠENJE 
1.01.-31.12.2024. </t>
  </si>
  <si>
    <t>Tekuće donacije u naravi</t>
  </si>
  <si>
    <t>098 usluge u obrazovanju koje nisu drugdje svrstane</t>
  </si>
  <si>
    <t>Izvor financiranja 682</t>
  </si>
  <si>
    <t>Prihodi od prodaje ili zamjene nefin. Imovine i naknada štete s naslova osiguranja - proračunski korisnici</t>
  </si>
  <si>
    <t>Prenesena sredstva - Prihodi od prodaje ili zamjene nefinancijske imovine i naknada štete s naslova osiguranja</t>
  </si>
  <si>
    <t>Uređaji, 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</si>
</sst>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/>
    </xf>
    <xf numFmtId="3" fontId="10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left" vertical="center" wrapText="1"/>
    </xf>
    <xf numFmtId="3" fontId="21" fillId="4" borderId="9" xfId="0" applyNumberFormat="1" applyFont="1" applyFill="1" applyBorder="1" applyAlignment="1">
      <alignment horizontal="left" vertical="center" wrapText="1"/>
    </xf>
    <xf numFmtId="0" fontId="21" fillId="4" borderId="6" xfId="0" applyNumberFormat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8" xfId="0" quotePrefix="1" applyFont="1" applyFill="1" applyBorder="1" applyAlignment="1">
      <alignment horizontal="left" vertical="center"/>
    </xf>
    <xf numFmtId="3" fontId="23" fillId="4" borderId="9" xfId="0" applyNumberFormat="1" applyFont="1" applyFill="1" applyBorder="1" applyAlignment="1">
      <alignment horizontal="left" vertical="center" wrapText="1"/>
    </xf>
    <xf numFmtId="0" fontId="10" fillId="4" borderId="3" xfId="0" applyNumberFormat="1" applyFont="1" applyFill="1" applyBorder="1" applyAlignment="1">
      <alignment horizontal="left" vertical="center"/>
    </xf>
    <xf numFmtId="3" fontId="9" fillId="4" borderId="3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/>
    </xf>
    <xf numFmtId="3" fontId="10" fillId="4" borderId="3" xfId="0" applyNumberFormat="1" applyFont="1" applyFill="1" applyBorder="1" applyAlignment="1">
      <alignment horizontal="left" vertical="center" wrapText="1"/>
    </xf>
    <xf numFmtId="0" fontId="10" fillId="0" borderId="10" xfId="0" applyNumberFormat="1" applyFont="1" applyBorder="1" applyAlignment="1">
      <alignment horizontal="left" vertical="center"/>
    </xf>
    <xf numFmtId="3" fontId="22" fillId="4" borderId="9" xfId="0" applyNumberFormat="1" applyFont="1" applyFill="1" applyBorder="1" applyAlignment="1">
      <alignment horizontal="left" vertical="center" wrapText="1"/>
    </xf>
    <xf numFmtId="3" fontId="10" fillId="4" borderId="11" xfId="0" applyNumberFormat="1" applyFont="1" applyFill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right" vertical="center"/>
    </xf>
    <xf numFmtId="0" fontId="10" fillId="4" borderId="3" xfId="0" quotePrefix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0" fillId="5" borderId="3" xfId="0" applyNumberFormat="1" applyFont="1" applyFill="1" applyBorder="1" applyAlignment="1">
      <alignment horizontal="left" vertical="center"/>
    </xf>
    <xf numFmtId="3" fontId="9" fillId="5" borderId="3" xfId="0" applyNumberFormat="1" applyFont="1" applyFill="1" applyBorder="1" applyAlignment="1">
      <alignment horizontal="left" vertical="center" wrapText="1"/>
    </xf>
    <xf numFmtId="3" fontId="9" fillId="5" borderId="7" xfId="0" applyNumberFormat="1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28" fillId="0" borderId="4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right" wrapText="1"/>
    </xf>
    <xf numFmtId="0" fontId="15" fillId="2" borderId="3" xfId="0" applyNumberFormat="1" applyFont="1" applyFill="1" applyBorder="1" applyAlignment="1" applyProtection="1">
      <alignment horizontal="right" vertical="center" wrapText="1"/>
    </xf>
    <xf numFmtId="3" fontId="24" fillId="3" borderId="3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7" fillId="0" borderId="0" xfId="0" quotePrefix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 wrapText="1"/>
    </xf>
    <xf numFmtId="0" fontId="15" fillId="3" borderId="3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>
      <alignment horizontal="right" vertical="center"/>
    </xf>
    <xf numFmtId="0" fontId="9" fillId="2" borderId="0" xfId="0" quotePrefix="1" applyFont="1" applyFill="1" applyBorder="1" applyAlignment="1">
      <alignment horizontal="left" vertical="center"/>
    </xf>
    <xf numFmtId="3" fontId="24" fillId="2" borderId="3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15" fillId="3" borderId="3" xfId="0" applyNumberFormat="1" applyFont="1" applyFill="1" applyBorder="1" applyAlignment="1" applyProtection="1">
      <alignment horizontal="right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9" fillId="4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27" fillId="0" borderId="3" xfId="0" applyNumberFormat="1" applyFont="1" applyBorder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/>
    </xf>
    <xf numFmtId="0" fontId="11" fillId="8" borderId="3" xfId="0" quotePrefix="1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0" fontId="9" fillId="5" borderId="4" xfId="0" quotePrefix="1" applyFont="1" applyFill="1" applyBorder="1" applyAlignment="1">
      <alignment horizontal="left" vertical="center"/>
    </xf>
    <xf numFmtId="0" fontId="9" fillId="4" borderId="4" xfId="0" quotePrefix="1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right" wrapText="1"/>
    </xf>
    <xf numFmtId="4" fontId="1" fillId="0" borderId="5" xfId="0" applyNumberFormat="1" applyFont="1" applyBorder="1" applyAlignment="1">
      <alignment horizontal="right" vertical="center"/>
    </xf>
    <xf numFmtId="4" fontId="6" fillId="0" borderId="3" xfId="0" quotePrefix="1" applyNumberFormat="1" applyFont="1" applyFill="1" applyBorder="1" applyAlignment="1" applyProtection="1">
      <alignment horizontal="center" vertical="center" wrapText="1"/>
    </xf>
    <xf numFmtId="4" fontId="15" fillId="0" borderId="3" xfId="0" quotePrefix="1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Border="1" applyAlignment="1">
      <alignment horizontal="right"/>
    </xf>
    <xf numFmtId="4" fontId="7" fillId="0" borderId="0" xfId="0" quotePrefix="1" applyNumberFormat="1" applyFont="1" applyFill="1" applyBorder="1" applyAlignment="1" applyProtection="1">
      <alignment horizontal="right" wrapText="1"/>
    </xf>
    <xf numFmtId="4" fontId="11" fillId="0" borderId="0" xfId="0" applyNumberFormat="1" applyFont="1" applyFill="1" applyBorder="1" applyAlignment="1" applyProtection="1">
      <alignment horizontal="right" vertical="top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15" fillId="2" borderId="3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4" fontId="26" fillId="0" borderId="3" xfId="0" applyNumberFormat="1" applyFont="1" applyBorder="1" applyAlignment="1">
      <alignment horizontal="right"/>
    </xf>
    <xf numFmtId="0" fontId="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4" fontId="18" fillId="0" borderId="5" xfId="0" applyNumberFormat="1" applyFont="1" applyBorder="1" applyAlignment="1">
      <alignment horizontal="right" vertical="center"/>
    </xf>
    <xf numFmtId="2" fontId="15" fillId="3" borderId="3" xfId="0" applyNumberFormat="1" applyFont="1" applyFill="1" applyBorder="1" applyAlignment="1" applyProtection="1">
      <alignment horizontal="right" vertical="center" wrapText="1"/>
    </xf>
    <xf numFmtId="4" fontId="25" fillId="0" borderId="3" xfId="0" applyNumberFormat="1" applyFont="1" applyBorder="1" applyAlignment="1">
      <alignment horizontal="right"/>
    </xf>
    <xf numFmtId="0" fontId="7" fillId="0" borderId="0" xfId="0" quotePrefix="1" applyNumberFormat="1" applyFont="1" applyFill="1" applyBorder="1" applyAlignment="1" applyProtection="1">
      <alignment horizontal="left" wrapText="1"/>
    </xf>
    <xf numFmtId="4" fontId="24" fillId="7" borderId="3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4" fontId="24" fillId="0" borderId="3" xfId="0" applyNumberFormat="1" applyFont="1" applyBorder="1" applyAlignment="1">
      <alignment horizontal="right" vertical="center"/>
    </xf>
    <xf numFmtId="4" fontId="31" fillId="0" borderId="0" xfId="0" applyNumberFormat="1" applyFont="1" applyAlignment="1">
      <alignment horizontal="left"/>
    </xf>
    <xf numFmtId="0" fontId="31" fillId="0" borderId="0" xfId="0" applyFont="1" applyAlignment="1"/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right" vertical="center" wrapText="1"/>
    </xf>
    <xf numFmtId="0" fontId="31" fillId="0" borderId="0" xfId="0" applyFont="1" applyAlignment="1">
      <alignment horizontal="left"/>
    </xf>
    <xf numFmtId="0" fontId="11" fillId="0" borderId="3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0" borderId="3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left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center"/>
    </xf>
    <xf numFmtId="4" fontId="32" fillId="0" borderId="3" xfId="0" applyNumberFormat="1" applyFont="1" applyBorder="1" applyAlignment="1">
      <alignment horizontal="right"/>
    </xf>
    <xf numFmtId="1" fontId="15" fillId="3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workbookViewId="0">
      <selection activeCell="J22" sqref="J22"/>
    </sheetView>
  </sheetViews>
  <sheetFormatPr defaultRowHeight="15" x14ac:dyDescent="0.25"/>
  <cols>
    <col min="6" max="6" width="25.28515625" customWidth="1"/>
    <col min="7" max="10" width="25.28515625" style="127" customWidth="1"/>
    <col min="11" max="11" width="9.140625" style="105" customWidth="1"/>
    <col min="12" max="12" width="9.140625" style="105"/>
  </cols>
  <sheetData>
    <row r="1" spans="1:12" ht="15.75" x14ac:dyDescent="0.25">
      <c r="A1" s="199" t="s">
        <v>258</v>
      </c>
      <c r="B1" s="199"/>
      <c r="C1" s="199"/>
      <c r="D1" s="199"/>
      <c r="E1" s="199"/>
      <c r="F1" s="199"/>
      <c r="G1" s="199"/>
    </row>
    <row r="2" spans="1:12" x14ac:dyDescent="0.25">
      <c r="A2" s="183"/>
      <c r="B2" s="183"/>
      <c r="C2" s="183"/>
      <c r="D2" s="183"/>
      <c r="E2" s="183"/>
      <c r="F2" s="183"/>
      <c r="G2" s="183"/>
    </row>
    <row r="4" spans="1:12" ht="42" customHeight="1" x14ac:dyDescent="0.25">
      <c r="B4" s="205" t="s">
        <v>50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ht="18" customHeight="1" x14ac:dyDescent="0.25">
      <c r="B5" s="2"/>
      <c r="C5" s="2"/>
      <c r="D5" s="2"/>
      <c r="E5" s="2"/>
      <c r="F5" s="2"/>
      <c r="G5" s="117"/>
      <c r="H5" s="117"/>
      <c r="I5" s="117"/>
      <c r="J5" s="117"/>
      <c r="K5" s="104"/>
    </row>
    <row r="6" spans="1:12" ht="18" customHeight="1" x14ac:dyDescent="0.25">
      <c r="B6" s="18"/>
      <c r="C6" s="18"/>
      <c r="D6" s="18"/>
      <c r="E6" s="18"/>
      <c r="F6" s="18"/>
      <c r="G6" s="117"/>
      <c r="H6" s="117"/>
      <c r="I6" s="117"/>
      <c r="J6" s="117"/>
      <c r="K6" s="104"/>
    </row>
    <row r="7" spans="1:12" ht="15.75" x14ac:dyDescent="0.25">
      <c r="B7" s="205" t="s">
        <v>11</v>
      </c>
      <c r="C7" s="205"/>
      <c r="D7" s="205"/>
      <c r="E7" s="205"/>
      <c r="F7" s="205"/>
      <c r="G7" s="205"/>
      <c r="H7" s="205"/>
      <c r="I7" s="205"/>
      <c r="J7" s="211"/>
      <c r="K7" s="211"/>
    </row>
    <row r="8" spans="1:12" ht="36" customHeight="1" x14ac:dyDescent="0.25">
      <c r="B8" s="213"/>
      <c r="C8" s="213"/>
      <c r="D8" s="213"/>
      <c r="E8" s="18"/>
      <c r="F8" s="18"/>
      <c r="G8" s="117"/>
      <c r="H8" s="117"/>
      <c r="I8" s="117"/>
      <c r="J8" s="129"/>
      <c r="K8" s="106"/>
    </row>
    <row r="9" spans="1:12" ht="18" customHeight="1" x14ac:dyDescent="0.25">
      <c r="B9" s="205" t="s">
        <v>56</v>
      </c>
      <c r="C9" s="214"/>
      <c r="D9" s="214"/>
      <c r="E9" s="214"/>
      <c r="F9" s="214"/>
      <c r="G9" s="214"/>
      <c r="H9" s="214"/>
      <c r="I9" s="214"/>
      <c r="J9" s="214"/>
      <c r="K9" s="214"/>
    </row>
    <row r="10" spans="1:12" ht="18" customHeight="1" x14ac:dyDescent="0.25">
      <c r="B10" s="34"/>
      <c r="C10" s="35"/>
      <c r="D10" s="35"/>
      <c r="E10" s="35"/>
      <c r="F10" s="35"/>
      <c r="G10" s="139"/>
      <c r="H10" s="139"/>
      <c r="I10" s="139"/>
      <c r="J10" s="139"/>
      <c r="K10" s="107"/>
    </row>
    <row r="11" spans="1:12" x14ac:dyDescent="0.25">
      <c r="B11" s="206" t="s">
        <v>254</v>
      </c>
      <c r="C11" s="206"/>
      <c r="D11" s="206"/>
      <c r="E11" s="206"/>
      <c r="F11" s="206"/>
      <c r="G11" s="140"/>
      <c r="H11" s="140"/>
      <c r="I11" s="140"/>
      <c r="J11" s="140"/>
      <c r="K11" s="19"/>
    </row>
    <row r="12" spans="1:12" ht="25.5" x14ac:dyDescent="0.25">
      <c r="B12" s="212" t="s">
        <v>6</v>
      </c>
      <c r="C12" s="212"/>
      <c r="D12" s="212"/>
      <c r="E12" s="212"/>
      <c r="F12" s="212"/>
      <c r="G12" s="141" t="s">
        <v>229</v>
      </c>
      <c r="H12" s="151" t="s">
        <v>263</v>
      </c>
      <c r="I12" s="151" t="s">
        <v>264</v>
      </c>
      <c r="J12" s="141" t="s">
        <v>265</v>
      </c>
      <c r="K12" s="1" t="s">
        <v>17</v>
      </c>
      <c r="L12" s="1" t="s">
        <v>48</v>
      </c>
    </row>
    <row r="13" spans="1:12" s="23" customFormat="1" ht="11.25" x14ac:dyDescent="0.2">
      <c r="B13" s="207">
        <v>1</v>
      </c>
      <c r="C13" s="207"/>
      <c r="D13" s="207"/>
      <c r="E13" s="207"/>
      <c r="F13" s="207"/>
      <c r="G13" s="142"/>
      <c r="H13" s="152"/>
      <c r="I13" s="152"/>
      <c r="J13" s="152"/>
      <c r="K13" s="108" t="s">
        <v>19</v>
      </c>
      <c r="L13" s="108" t="s">
        <v>20</v>
      </c>
    </row>
    <row r="14" spans="1:12" x14ac:dyDescent="0.25">
      <c r="B14" s="208" t="s">
        <v>0</v>
      </c>
      <c r="C14" s="193"/>
      <c r="D14" s="193"/>
      <c r="E14" s="193"/>
      <c r="F14" s="209"/>
      <c r="G14" s="143">
        <v>2009035.36</v>
      </c>
      <c r="H14" s="143">
        <f>SUM(H15+H16)</f>
        <v>2485777.79</v>
      </c>
      <c r="I14" s="143">
        <f t="shared" ref="I14:J14" si="0">SUM(I15+I16)</f>
        <v>2485777.79</v>
      </c>
      <c r="J14" s="143">
        <f t="shared" si="0"/>
        <v>2513279.9200000004</v>
      </c>
      <c r="K14" s="109">
        <f t="shared" ref="K14:K22" si="1">J14/G14*100</f>
        <v>125.09883947488115</v>
      </c>
      <c r="L14" s="109">
        <f t="shared" ref="L14:L22" si="2">J14/I14*100</f>
        <v>101.10637926328887</v>
      </c>
    </row>
    <row r="15" spans="1:12" x14ac:dyDescent="0.25">
      <c r="B15" s="210" t="s">
        <v>52</v>
      </c>
      <c r="C15" s="203"/>
      <c r="D15" s="203"/>
      <c r="E15" s="203"/>
      <c r="F15" s="201"/>
      <c r="G15" s="144">
        <v>2009019.89</v>
      </c>
      <c r="H15" s="144">
        <v>2485704.79</v>
      </c>
      <c r="I15" s="144">
        <v>2485704.79</v>
      </c>
      <c r="J15" s="144">
        <v>2513205.9700000002</v>
      </c>
      <c r="K15" s="60">
        <f t="shared" si="1"/>
        <v>125.09612187065009</v>
      </c>
      <c r="L15" s="60">
        <f t="shared" si="2"/>
        <v>101.10637353681891</v>
      </c>
    </row>
    <row r="16" spans="1:12" x14ac:dyDescent="0.25">
      <c r="B16" s="200" t="s">
        <v>53</v>
      </c>
      <c r="C16" s="201"/>
      <c r="D16" s="201"/>
      <c r="E16" s="201"/>
      <c r="F16" s="201"/>
      <c r="G16" s="144">
        <v>15.48</v>
      </c>
      <c r="H16" s="144">
        <v>73</v>
      </c>
      <c r="I16" s="144">
        <v>73</v>
      </c>
      <c r="J16" s="144">
        <v>73.95</v>
      </c>
      <c r="K16" s="60">
        <v>0</v>
      </c>
      <c r="L16" s="60">
        <v>0</v>
      </c>
    </row>
    <row r="17" spans="2:12" x14ac:dyDescent="0.25">
      <c r="B17" s="215" t="s">
        <v>1</v>
      </c>
      <c r="C17" s="216"/>
      <c r="D17" s="216"/>
      <c r="E17" s="216"/>
      <c r="F17" s="217"/>
      <c r="G17" s="143">
        <f>(G18+G19)</f>
        <v>2026961.66</v>
      </c>
      <c r="H17" s="143">
        <f>(H18+H19)</f>
        <v>2469901.5700000003</v>
      </c>
      <c r="I17" s="143">
        <f>(I18+I19)</f>
        <v>2469901.5700000003</v>
      </c>
      <c r="J17" s="143">
        <f>(J18+J19)</f>
        <v>2490772.4500000002</v>
      </c>
      <c r="K17" s="109">
        <f t="shared" si="1"/>
        <v>122.88207020156466</v>
      </c>
      <c r="L17" s="109">
        <f t="shared" si="2"/>
        <v>100.8450085725481</v>
      </c>
    </row>
    <row r="18" spans="2:12" x14ac:dyDescent="0.25">
      <c r="B18" s="202" t="s">
        <v>54</v>
      </c>
      <c r="C18" s="203"/>
      <c r="D18" s="203"/>
      <c r="E18" s="203"/>
      <c r="F18" s="203"/>
      <c r="G18" s="144">
        <v>2015425.23</v>
      </c>
      <c r="H18" s="144">
        <v>2457295.9700000002</v>
      </c>
      <c r="I18" s="144">
        <v>2457295.9700000002</v>
      </c>
      <c r="J18" s="144">
        <v>2482010.4500000002</v>
      </c>
      <c r="K18" s="60">
        <f t="shared" si="1"/>
        <v>123.15070849837481</v>
      </c>
      <c r="L18" s="60">
        <f t="shared" si="2"/>
        <v>101.00575918821859</v>
      </c>
    </row>
    <row r="19" spans="2:12" x14ac:dyDescent="0.25">
      <c r="B19" s="204" t="s">
        <v>55</v>
      </c>
      <c r="C19" s="201"/>
      <c r="D19" s="201"/>
      <c r="E19" s="201"/>
      <c r="F19" s="201"/>
      <c r="G19" s="145">
        <v>11536.43</v>
      </c>
      <c r="H19" s="145">
        <v>12605.6</v>
      </c>
      <c r="I19" s="145">
        <v>12605.6</v>
      </c>
      <c r="J19" s="145">
        <v>8762</v>
      </c>
      <c r="K19" s="60">
        <f t="shared" si="1"/>
        <v>75.950705720920595</v>
      </c>
      <c r="L19" s="60">
        <f t="shared" si="2"/>
        <v>69.508789744240644</v>
      </c>
    </row>
    <row r="20" spans="2:12" ht="15" customHeight="1" x14ac:dyDescent="0.25">
      <c r="B20" s="192" t="s">
        <v>252</v>
      </c>
      <c r="C20" s="193"/>
      <c r="D20" s="193"/>
      <c r="E20" s="193"/>
      <c r="F20" s="193"/>
      <c r="G20" s="131">
        <v>-17926.3</v>
      </c>
      <c r="H20" s="161">
        <v>-15876.22</v>
      </c>
      <c r="I20" s="161">
        <v>-15876.22</v>
      </c>
      <c r="J20" s="145">
        <f t="shared" ref="H20:J20" si="3">(J14-J17)</f>
        <v>22507.470000000205</v>
      </c>
      <c r="K20" s="60">
        <f t="shared" si="1"/>
        <v>-125.55558034842775</v>
      </c>
      <c r="L20" s="60">
        <f t="shared" si="2"/>
        <v>-141.76844362197176</v>
      </c>
    </row>
    <row r="21" spans="2:12" ht="15" customHeight="1" x14ac:dyDescent="0.25">
      <c r="B21" s="192" t="s">
        <v>250</v>
      </c>
      <c r="C21" s="193"/>
      <c r="D21" s="193"/>
      <c r="E21" s="193"/>
      <c r="F21" s="193"/>
      <c r="G21" s="145">
        <v>2050.0700000000002</v>
      </c>
      <c r="H21" s="145">
        <v>0</v>
      </c>
      <c r="I21" s="145">
        <v>0</v>
      </c>
      <c r="J21" s="248">
        <v>-12526.12</v>
      </c>
      <c r="K21" s="60">
        <f t="shared" si="1"/>
        <v>-611.00938016750649</v>
      </c>
      <c r="L21" s="60"/>
    </row>
    <row r="22" spans="2:12" x14ac:dyDescent="0.25">
      <c r="B22" s="192" t="s">
        <v>251</v>
      </c>
      <c r="C22" s="193"/>
      <c r="D22" s="193"/>
      <c r="E22" s="193"/>
      <c r="F22" s="193"/>
      <c r="G22" s="146">
        <v>-15876.22</v>
      </c>
      <c r="H22" s="143">
        <v>0</v>
      </c>
      <c r="I22" s="146">
        <v>0</v>
      </c>
      <c r="J22" s="146">
        <v>9981.35</v>
      </c>
      <c r="K22" s="109">
        <f t="shared" si="1"/>
        <v>-62.869814099325914</v>
      </c>
      <c r="L22" s="109" t="e">
        <f t="shared" si="2"/>
        <v>#DIV/0!</v>
      </c>
    </row>
    <row r="23" spans="2:12" ht="18" x14ac:dyDescent="0.25">
      <c r="C23" s="17"/>
      <c r="D23" s="17"/>
      <c r="E23" s="17"/>
      <c r="F23" s="18"/>
      <c r="G23" s="147"/>
      <c r="H23" s="147"/>
      <c r="I23" s="153"/>
      <c r="J23" s="153"/>
      <c r="K23" s="110"/>
      <c r="L23" s="110"/>
    </row>
    <row r="24" spans="2:12" ht="15" customHeight="1" x14ac:dyDescent="0.25">
      <c r="B24" s="174"/>
      <c r="C24" s="15"/>
      <c r="D24" s="15"/>
      <c r="E24" s="15"/>
      <c r="F24" s="15"/>
      <c r="G24" s="148"/>
      <c r="H24" s="148"/>
      <c r="I24" s="148"/>
      <c r="J24" s="148"/>
      <c r="K24" s="16"/>
    </row>
    <row r="25" spans="2:12" ht="15" customHeight="1" x14ac:dyDescent="0.25">
      <c r="B25" s="174"/>
      <c r="C25" s="15"/>
      <c r="D25" s="15"/>
      <c r="E25" s="15"/>
      <c r="F25" s="15"/>
      <c r="G25" s="148"/>
      <c r="H25" s="148"/>
      <c r="I25" s="148"/>
      <c r="J25" s="148"/>
      <c r="K25" s="16"/>
    </row>
    <row r="26" spans="2:12" ht="15" customHeight="1" x14ac:dyDescent="0.25">
      <c r="B26" s="174"/>
      <c r="C26" s="15"/>
      <c r="D26" s="15"/>
      <c r="E26" s="15"/>
      <c r="F26" s="15"/>
      <c r="G26" s="148"/>
      <c r="H26" s="148"/>
      <c r="I26" s="148"/>
      <c r="J26" s="148"/>
      <c r="K26" s="16"/>
    </row>
    <row r="27" spans="2:12" ht="15" customHeight="1" x14ac:dyDescent="0.25">
      <c r="B27" s="174"/>
      <c r="C27" s="15"/>
      <c r="D27" s="15"/>
      <c r="E27" s="15"/>
      <c r="F27" s="15"/>
      <c r="G27" s="148"/>
      <c r="H27" s="148"/>
      <c r="I27" s="148"/>
      <c r="J27" s="148"/>
      <c r="K27" s="16"/>
    </row>
    <row r="28" spans="2:12" ht="12.75" customHeight="1" x14ac:dyDescent="0.25"/>
    <row r="29" spans="2:12" ht="16.5" customHeight="1" x14ac:dyDescent="0.25"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2:12" ht="15.75" x14ac:dyDescent="0.25">
      <c r="B30" s="14"/>
      <c r="C30" s="14"/>
      <c r="D30" s="14"/>
      <c r="E30" s="14"/>
      <c r="F30" s="14"/>
      <c r="G30" s="149"/>
      <c r="H30" s="149"/>
      <c r="I30" s="149"/>
      <c r="J30" s="149"/>
      <c r="K30" s="111"/>
      <c r="L30" s="111"/>
    </row>
    <row r="31" spans="2:12" x14ac:dyDescent="0.25">
      <c r="B31" s="195" t="s">
        <v>144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</row>
    <row r="32" spans="2:12" x14ac:dyDescent="0.25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  <row r="33" spans="2:12" x14ac:dyDescent="0.25">
      <c r="B33" s="30"/>
      <c r="C33" s="30"/>
      <c r="D33" s="30"/>
      <c r="E33" s="30"/>
      <c r="F33" s="30"/>
      <c r="G33" s="150"/>
      <c r="H33" s="150"/>
      <c r="I33" s="150"/>
      <c r="J33" s="150"/>
      <c r="K33" s="112"/>
    </row>
    <row r="34" spans="2:12" ht="15" customHeight="1" x14ac:dyDescent="0.25">
      <c r="B34" s="195" t="s">
        <v>63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</row>
    <row r="35" spans="2:12" ht="36.75" customHeight="1" x14ac:dyDescent="0.25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</row>
    <row r="36" spans="2:12" x14ac:dyDescent="0.25">
      <c r="B36" s="197"/>
      <c r="C36" s="197"/>
      <c r="D36" s="197"/>
      <c r="E36" s="197"/>
      <c r="F36" s="197"/>
      <c r="G36" s="198"/>
      <c r="H36" s="198"/>
      <c r="I36" s="198"/>
      <c r="J36" s="198"/>
      <c r="K36" s="198"/>
    </row>
    <row r="37" spans="2:12" ht="15" customHeight="1" x14ac:dyDescent="0.25">
      <c r="B37" s="196" t="s">
        <v>145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2:12" x14ac:dyDescent="0.25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</sheetData>
  <mergeCells count="23">
    <mergeCell ref="A1:G1"/>
    <mergeCell ref="B16:F16"/>
    <mergeCell ref="B22:F22"/>
    <mergeCell ref="B18:F18"/>
    <mergeCell ref="B19:F19"/>
    <mergeCell ref="B4:L4"/>
    <mergeCell ref="B11:F11"/>
    <mergeCell ref="B13:F13"/>
    <mergeCell ref="B14:F14"/>
    <mergeCell ref="B15:F15"/>
    <mergeCell ref="B7:K7"/>
    <mergeCell ref="B12:F12"/>
    <mergeCell ref="B8:D8"/>
    <mergeCell ref="B9:K9"/>
    <mergeCell ref="B17:F17"/>
    <mergeCell ref="B20:F20"/>
    <mergeCell ref="B21:F21"/>
    <mergeCell ref="B29:L29"/>
    <mergeCell ref="B31:L32"/>
    <mergeCell ref="B34:L35"/>
    <mergeCell ref="B37:L38"/>
    <mergeCell ref="B36:F36"/>
    <mergeCell ref="G36:K36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2"/>
  <sheetViews>
    <sheetView tabSelected="1" topLeftCell="C4" workbookViewId="0">
      <selection activeCell="G190" sqref="G19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8.85546875" customWidth="1"/>
    <col min="6" max="7" width="25.28515625" style="127" customWidth="1"/>
    <col min="8" max="8" width="15.7109375" style="105" customWidth="1"/>
  </cols>
  <sheetData>
    <row r="1" spans="1:8" ht="15.75" x14ac:dyDescent="0.25">
      <c r="A1" s="187" t="s">
        <v>259</v>
      </c>
      <c r="B1" s="187"/>
      <c r="C1" s="187"/>
      <c r="D1" s="187"/>
      <c r="E1" s="187"/>
    </row>
    <row r="2" spans="1:8" ht="18" x14ac:dyDescent="0.25">
      <c r="B2" s="2"/>
      <c r="C2" s="2"/>
      <c r="D2" s="2"/>
      <c r="E2" s="2"/>
      <c r="F2" s="117"/>
      <c r="G2" s="117"/>
      <c r="H2" s="106"/>
    </row>
    <row r="3" spans="1:8" ht="15.75" x14ac:dyDescent="0.25">
      <c r="B3" s="247" t="s">
        <v>59</v>
      </c>
      <c r="C3" s="247"/>
      <c r="D3" s="247"/>
      <c r="E3" s="247"/>
      <c r="F3" s="247"/>
      <c r="G3" s="247"/>
      <c r="H3" s="247"/>
    </row>
    <row r="4" spans="1:8" ht="18" x14ac:dyDescent="0.25">
      <c r="B4" s="2"/>
      <c r="C4" s="2"/>
      <c r="D4" s="2"/>
      <c r="E4" s="2"/>
      <c r="F4" s="117"/>
      <c r="G4" s="117"/>
      <c r="H4" s="106"/>
    </row>
    <row r="5" spans="1:8" ht="25.5" x14ac:dyDescent="0.25">
      <c r="B5" s="218" t="s">
        <v>6</v>
      </c>
      <c r="C5" s="219"/>
      <c r="D5" s="219"/>
      <c r="E5" s="220"/>
      <c r="F5" s="118" t="s">
        <v>264</v>
      </c>
      <c r="G5" s="118" t="s">
        <v>268</v>
      </c>
      <c r="H5" s="36" t="s">
        <v>48</v>
      </c>
    </row>
    <row r="6" spans="1:8" s="23" customFormat="1" ht="11.25" x14ac:dyDescent="0.2">
      <c r="B6" s="221">
        <v>1</v>
      </c>
      <c r="C6" s="222"/>
      <c r="D6" s="222"/>
      <c r="E6" s="223"/>
      <c r="F6" s="119"/>
      <c r="G6" s="119"/>
      <c r="H6" s="113" t="s">
        <v>46</v>
      </c>
    </row>
    <row r="7" spans="1:8" s="40" customFormat="1" ht="30" customHeight="1" x14ac:dyDescent="0.25">
      <c r="B7" s="224" t="s">
        <v>165</v>
      </c>
      <c r="C7" s="225"/>
      <c r="D7" s="226"/>
      <c r="E7" s="88" t="s">
        <v>166</v>
      </c>
      <c r="F7" s="166">
        <f>SUM(F8)</f>
        <v>2469901.5700000003</v>
      </c>
      <c r="G7" s="166">
        <f>SUM(G8)</f>
        <v>2490772.4500000002</v>
      </c>
      <c r="H7" s="166">
        <f>(G7/F7*100)</f>
        <v>100.8450085725481</v>
      </c>
    </row>
    <row r="8" spans="1:8" s="40" customFormat="1" ht="30" customHeight="1" x14ac:dyDescent="0.25">
      <c r="B8" s="224" t="s">
        <v>167</v>
      </c>
      <c r="C8" s="225"/>
      <c r="D8" s="226"/>
      <c r="E8" s="88" t="s">
        <v>168</v>
      </c>
      <c r="F8" s="166">
        <f>SUM(F9:F25)</f>
        <v>2469901.5700000003</v>
      </c>
      <c r="G8" s="166">
        <f>SUM(G9:G25)</f>
        <v>2490772.4500000002</v>
      </c>
      <c r="H8" s="166">
        <f t="shared" ref="H8:H50" si="0">(G8/F8*100)</f>
        <v>100.8450085725481</v>
      </c>
    </row>
    <row r="9" spans="1:8" s="40" customFormat="1" ht="30" customHeight="1" x14ac:dyDescent="0.25">
      <c r="B9" s="224" t="s">
        <v>175</v>
      </c>
      <c r="C9" s="225"/>
      <c r="D9" s="226"/>
      <c r="E9" s="89" t="s">
        <v>178</v>
      </c>
      <c r="F9" s="166">
        <v>61561.57</v>
      </c>
      <c r="G9" s="166">
        <v>65205.47</v>
      </c>
      <c r="H9" s="166">
        <f t="shared" si="0"/>
        <v>105.91911479840425</v>
      </c>
    </row>
    <row r="10" spans="1:8" s="40" customFormat="1" ht="30" customHeight="1" x14ac:dyDescent="0.25">
      <c r="B10" s="224" t="s">
        <v>176</v>
      </c>
      <c r="C10" s="225"/>
      <c r="D10" s="226"/>
      <c r="E10" s="90" t="s">
        <v>179</v>
      </c>
      <c r="F10" s="166">
        <v>0</v>
      </c>
      <c r="G10" s="166">
        <v>0</v>
      </c>
      <c r="H10" s="166" t="e">
        <f t="shared" si="0"/>
        <v>#DIV/0!</v>
      </c>
    </row>
    <row r="11" spans="1:8" s="40" customFormat="1" ht="30" customHeight="1" x14ac:dyDescent="0.25">
      <c r="B11" s="224" t="s">
        <v>169</v>
      </c>
      <c r="C11" s="225"/>
      <c r="D11" s="226"/>
      <c r="E11" s="91" t="s">
        <v>170</v>
      </c>
      <c r="F11" s="166">
        <v>10</v>
      </c>
      <c r="G11" s="166">
        <v>0</v>
      </c>
      <c r="H11" s="166">
        <f t="shared" si="0"/>
        <v>0</v>
      </c>
    </row>
    <row r="12" spans="1:8" s="40" customFormat="1" ht="30" customHeight="1" x14ac:dyDescent="0.25">
      <c r="B12" s="224" t="s">
        <v>180</v>
      </c>
      <c r="C12" s="225"/>
      <c r="D12" s="226"/>
      <c r="E12" s="91" t="s">
        <v>181</v>
      </c>
      <c r="F12" s="166">
        <v>62.55</v>
      </c>
      <c r="G12" s="166">
        <v>62.53</v>
      </c>
      <c r="H12" s="166">
        <f t="shared" si="0"/>
        <v>99.968025579536373</v>
      </c>
    </row>
    <row r="13" spans="1:8" s="40" customFormat="1" ht="30" customHeight="1" x14ac:dyDescent="0.25">
      <c r="B13" s="224" t="s">
        <v>171</v>
      </c>
      <c r="C13" s="225"/>
      <c r="D13" s="226"/>
      <c r="E13" s="91" t="s">
        <v>172</v>
      </c>
      <c r="F13" s="166">
        <v>205592.15</v>
      </c>
      <c r="G13" s="167">
        <v>188857.97</v>
      </c>
      <c r="H13" s="166">
        <f t="shared" si="0"/>
        <v>91.860496619155938</v>
      </c>
    </row>
    <row r="14" spans="1:8" s="40" customFormat="1" ht="30" customHeight="1" x14ac:dyDescent="0.25">
      <c r="B14" s="224" t="s">
        <v>183</v>
      </c>
      <c r="C14" s="225"/>
      <c r="D14" s="226"/>
      <c r="E14" s="91" t="s">
        <v>184</v>
      </c>
      <c r="F14" s="166">
        <v>0</v>
      </c>
      <c r="G14" s="167">
        <v>0</v>
      </c>
      <c r="H14" s="166" t="e">
        <f t="shared" si="0"/>
        <v>#DIV/0!</v>
      </c>
    </row>
    <row r="15" spans="1:8" s="40" customFormat="1" ht="30" customHeight="1" x14ac:dyDescent="0.25">
      <c r="B15" s="224" t="s">
        <v>173</v>
      </c>
      <c r="C15" s="225"/>
      <c r="D15" s="226"/>
      <c r="E15" s="91" t="s">
        <v>182</v>
      </c>
      <c r="F15" s="166">
        <v>95900</v>
      </c>
      <c r="G15" s="166">
        <v>93176.12</v>
      </c>
      <c r="H15" s="166">
        <f t="shared" si="0"/>
        <v>97.159666319082376</v>
      </c>
    </row>
    <row r="16" spans="1:8" s="40" customFormat="1" ht="30" customHeight="1" x14ac:dyDescent="0.25">
      <c r="B16" s="224" t="s">
        <v>240</v>
      </c>
      <c r="C16" s="225"/>
      <c r="D16" s="226"/>
      <c r="E16" s="91" t="s">
        <v>261</v>
      </c>
      <c r="F16" s="166">
        <v>0</v>
      </c>
      <c r="G16" s="167">
        <v>3357.05</v>
      </c>
      <c r="H16" s="166" t="e">
        <f t="shared" si="0"/>
        <v>#DIV/0!</v>
      </c>
    </row>
    <row r="17" spans="2:8" s="40" customFormat="1" ht="30" customHeight="1" x14ac:dyDescent="0.25">
      <c r="B17" s="224" t="s">
        <v>177</v>
      </c>
      <c r="C17" s="225"/>
      <c r="D17" s="226"/>
      <c r="E17" s="91" t="s">
        <v>185</v>
      </c>
      <c r="F17" s="166">
        <v>3845.73</v>
      </c>
      <c r="G17" s="166">
        <v>7115.73</v>
      </c>
      <c r="H17" s="166">
        <f t="shared" si="0"/>
        <v>185.02937023660007</v>
      </c>
    </row>
    <row r="18" spans="2:8" s="40" customFormat="1" ht="30" customHeight="1" x14ac:dyDescent="0.25">
      <c r="B18" s="224" t="s">
        <v>186</v>
      </c>
      <c r="C18" s="225"/>
      <c r="D18" s="226"/>
      <c r="E18" s="91" t="s">
        <v>187</v>
      </c>
      <c r="F18" s="167">
        <v>15425.59</v>
      </c>
      <c r="G18" s="166">
        <v>21588.27</v>
      </c>
      <c r="H18" s="166">
        <f t="shared" si="0"/>
        <v>139.95101646031043</v>
      </c>
    </row>
    <row r="19" spans="2:8" s="40" customFormat="1" ht="30" customHeight="1" x14ac:dyDescent="0.25">
      <c r="B19" s="224" t="s">
        <v>174</v>
      </c>
      <c r="C19" s="225"/>
      <c r="D19" s="226"/>
      <c r="E19" s="91" t="s">
        <v>188</v>
      </c>
      <c r="F19" s="166">
        <v>2079527.41</v>
      </c>
      <c r="G19" s="166">
        <v>2105617.54</v>
      </c>
      <c r="H19" s="166">
        <f t="shared" si="0"/>
        <v>101.25461823078351</v>
      </c>
    </row>
    <row r="20" spans="2:8" s="40" customFormat="1" ht="30" customHeight="1" x14ac:dyDescent="0.25">
      <c r="B20" s="224" t="s">
        <v>206</v>
      </c>
      <c r="C20" s="225"/>
      <c r="D20" s="226"/>
      <c r="E20" s="91" t="s">
        <v>262</v>
      </c>
      <c r="F20" s="166">
        <v>4885.2</v>
      </c>
      <c r="G20" s="166">
        <v>4885.2</v>
      </c>
      <c r="H20" s="166">
        <f t="shared" si="0"/>
        <v>100</v>
      </c>
    </row>
    <row r="21" spans="2:8" s="40" customFormat="1" ht="30" customHeight="1" x14ac:dyDescent="0.25">
      <c r="B21" s="224" t="s">
        <v>189</v>
      </c>
      <c r="C21" s="225"/>
      <c r="D21" s="226"/>
      <c r="E21" s="91" t="s">
        <v>190</v>
      </c>
      <c r="F21" s="166">
        <v>2043.07</v>
      </c>
      <c r="G21" s="166">
        <v>400.15</v>
      </c>
      <c r="H21" s="166">
        <f t="shared" si="0"/>
        <v>19.585721487761067</v>
      </c>
    </row>
    <row r="22" spans="2:8" s="40" customFormat="1" ht="30" customHeight="1" x14ac:dyDescent="0.25">
      <c r="B22" s="240" t="s">
        <v>191</v>
      </c>
      <c r="C22" s="241"/>
      <c r="D22" s="242"/>
      <c r="E22" s="91" t="s">
        <v>192</v>
      </c>
      <c r="F22" s="166">
        <v>265.45</v>
      </c>
      <c r="G22" s="166">
        <v>312.67</v>
      </c>
      <c r="H22" s="166">
        <f t="shared" si="0"/>
        <v>117.78866076473913</v>
      </c>
    </row>
    <row r="23" spans="2:8" s="40" customFormat="1" ht="30" customHeight="1" x14ac:dyDescent="0.25">
      <c r="B23" s="224" t="s">
        <v>271</v>
      </c>
      <c r="C23" s="225"/>
      <c r="D23" s="226"/>
      <c r="E23" s="91" t="s">
        <v>255</v>
      </c>
      <c r="F23" s="166">
        <v>691.13</v>
      </c>
      <c r="G23" s="166">
        <v>193.75</v>
      </c>
      <c r="H23" s="166">
        <f t="shared" si="0"/>
        <v>28.03379971930028</v>
      </c>
    </row>
    <row r="24" spans="2:8" s="40" customFormat="1" ht="37.9" customHeight="1" x14ac:dyDescent="0.25">
      <c r="B24" s="224" t="s">
        <v>241</v>
      </c>
      <c r="C24" s="225"/>
      <c r="D24" s="226"/>
      <c r="E24" s="91" t="s">
        <v>272</v>
      </c>
      <c r="F24" s="166">
        <v>73</v>
      </c>
      <c r="G24" s="166">
        <v>0</v>
      </c>
      <c r="H24" s="166">
        <f t="shared" si="0"/>
        <v>0</v>
      </c>
    </row>
    <row r="25" spans="2:8" s="40" customFormat="1" ht="45" customHeight="1" x14ac:dyDescent="0.25">
      <c r="B25" s="224" t="s">
        <v>249</v>
      </c>
      <c r="C25" s="225"/>
      <c r="D25" s="226"/>
      <c r="E25" s="91" t="s">
        <v>248</v>
      </c>
      <c r="F25" s="166">
        <v>18.72</v>
      </c>
      <c r="G25" s="166">
        <v>0</v>
      </c>
      <c r="H25" s="166">
        <f>(G25/F25*100)</f>
        <v>0</v>
      </c>
    </row>
    <row r="26" spans="2:8" s="40" customFormat="1" ht="45" customHeight="1" x14ac:dyDescent="0.25">
      <c r="B26" s="224" t="s">
        <v>167</v>
      </c>
      <c r="C26" s="225"/>
      <c r="D26" s="226"/>
      <c r="E26" s="91" t="s">
        <v>168</v>
      </c>
      <c r="F26" s="169" t="e">
        <f>SUM(F27,F117,F171,F183)</f>
        <v>#REF!</v>
      </c>
      <c r="G26" s="169" t="e">
        <f>SUM(G27,G117,G171,G183)</f>
        <v>#REF!</v>
      </c>
      <c r="H26" s="166" t="e">
        <f>(G26/F26*100)</f>
        <v>#REF!</v>
      </c>
    </row>
    <row r="27" spans="2:8" s="40" customFormat="1" ht="30" customHeight="1" x14ac:dyDescent="0.25">
      <c r="B27" s="237" t="s">
        <v>193</v>
      </c>
      <c r="C27" s="238"/>
      <c r="D27" s="239"/>
      <c r="E27" s="178" t="s">
        <v>195</v>
      </c>
      <c r="F27" s="169" t="e">
        <f>SUM(F28,F107,F113)</f>
        <v>#REF!</v>
      </c>
      <c r="G27" s="169" t="e">
        <f>SUM(G28,G107,G113)</f>
        <v>#REF!</v>
      </c>
      <c r="H27" s="166" t="e">
        <f t="shared" si="0"/>
        <v>#REF!</v>
      </c>
    </row>
    <row r="28" spans="2:8" s="40" customFormat="1" ht="30" customHeight="1" x14ac:dyDescent="0.25">
      <c r="B28" s="224" t="s">
        <v>227</v>
      </c>
      <c r="C28" s="225"/>
      <c r="D28" s="226"/>
      <c r="E28" s="88" t="s">
        <v>194</v>
      </c>
      <c r="F28" s="169" t="e">
        <f>SUM(F29,F40,F44,F47,F51,#REF!,F73,F76,F94,F97,F103)</f>
        <v>#REF!</v>
      </c>
      <c r="G28" s="169" t="e">
        <f>SUM(G29,G40,G44,G47,G51,#REF!,G73,G76,G94,G97,G103)</f>
        <v>#REF!</v>
      </c>
      <c r="H28" s="166" t="e">
        <f t="shared" si="0"/>
        <v>#REF!</v>
      </c>
    </row>
    <row r="29" spans="2:8" s="40" customFormat="1" ht="30" customHeight="1" x14ac:dyDescent="0.25">
      <c r="B29" s="224" t="s">
        <v>175</v>
      </c>
      <c r="C29" s="225"/>
      <c r="D29" s="226"/>
      <c r="E29" s="89" t="s">
        <v>178</v>
      </c>
      <c r="F29" s="169">
        <v>16700</v>
      </c>
      <c r="G29" s="169">
        <v>16700</v>
      </c>
      <c r="H29" s="166">
        <f t="shared" si="0"/>
        <v>100</v>
      </c>
    </row>
    <row r="30" spans="2:8" s="40" customFormat="1" ht="30" customHeight="1" x14ac:dyDescent="0.25">
      <c r="B30" s="246">
        <v>3</v>
      </c>
      <c r="C30" s="246"/>
      <c r="D30" s="246"/>
      <c r="E30" s="41" t="s">
        <v>3</v>
      </c>
      <c r="F30" s="166"/>
      <c r="G30" s="166">
        <v>16700</v>
      </c>
      <c r="H30" s="166" t="e">
        <f t="shared" si="0"/>
        <v>#DIV/0!</v>
      </c>
    </row>
    <row r="31" spans="2:8" s="40" customFormat="1" ht="30" customHeight="1" x14ac:dyDescent="0.25">
      <c r="B31" s="231">
        <v>32</v>
      </c>
      <c r="C31" s="229"/>
      <c r="D31" s="230"/>
      <c r="E31" s="41" t="s">
        <v>12</v>
      </c>
      <c r="F31" s="166">
        <v>16801.439999999999</v>
      </c>
      <c r="G31" s="166">
        <v>16031.04</v>
      </c>
      <c r="H31" s="166">
        <f t="shared" si="0"/>
        <v>95.414678741822144</v>
      </c>
    </row>
    <row r="32" spans="2:8" s="40" customFormat="1" ht="30" customHeight="1" x14ac:dyDescent="0.25">
      <c r="B32" s="81">
        <v>3221</v>
      </c>
      <c r="C32" s="82"/>
      <c r="D32" s="83"/>
      <c r="E32" s="92" t="s">
        <v>76</v>
      </c>
      <c r="F32" s="166">
        <v>0</v>
      </c>
      <c r="G32" s="166">
        <v>2429.0100000000002</v>
      </c>
      <c r="H32" s="166" t="e">
        <f t="shared" si="0"/>
        <v>#DIV/0!</v>
      </c>
    </row>
    <row r="33" spans="2:10" s="40" customFormat="1" ht="30" customHeight="1" x14ac:dyDescent="0.25">
      <c r="B33" s="154">
        <v>3223</v>
      </c>
      <c r="C33" s="155"/>
      <c r="D33" s="156"/>
      <c r="E33" s="92" t="s">
        <v>79</v>
      </c>
      <c r="F33" s="166">
        <v>0</v>
      </c>
      <c r="G33" s="166">
        <v>5665.68</v>
      </c>
      <c r="H33" s="166" t="e">
        <f t="shared" si="0"/>
        <v>#DIV/0!</v>
      </c>
    </row>
    <row r="34" spans="2:10" s="40" customFormat="1" ht="30" customHeight="1" x14ac:dyDescent="0.25">
      <c r="B34" s="179">
        <v>3224</v>
      </c>
      <c r="C34" s="176"/>
      <c r="D34" s="177"/>
      <c r="E34" s="87" t="s">
        <v>196</v>
      </c>
      <c r="F34" s="166">
        <v>0</v>
      </c>
      <c r="G34" s="166">
        <v>775.4</v>
      </c>
      <c r="H34" s="166" t="e">
        <f t="shared" si="0"/>
        <v>#DIV/0!</v>
      </c>
    </row>
    <row r="35" spans="2:10" s="40" customFormat="1" ht="30" customHeight="1" x14ac:dyDescent="0.25">
      <c r="B35" s="93">
        <v>3231</v>
      </c>
      <c r="C35" s="94"/>
      <c r="D35" s="95"/>
      <c r="E35" s="92" t="s">
        <v>86</v>
      </c>
      <c r="F35" s="166">
        <v>0</v>
      </c>
      <c r="G35" s="166">
        <v>928.85</v>
      </c>
      <c r="H35" s="166" t="e">
        <f t="shared" si="0"/>
        <v>#DIV/0!</v>
      </c>
    </row>
    <row r="36" spans="2:10" s="40" customFormat="1" ht="30" customHeight="1" x14ac:dyDescent="0.25">
      <c r="B36" s="93">
        <v>3232</v>
      </c>
      <c r="C36" s="94"/>
      <c r="D36" s="95"/>
      <c r="E36" s="87" t="s">
        <v>88</v>
      </c>
      <c r="F36" s="166">
        <v>0</v>
      </c>
      <c r="G36" s="166">
        <v>1073.4000000000001</v>
      </c>
      <c r="H36" s="166" t="e">
        <f t="shared" si="0"/>
        <v>#DIV/0!</v>
      </c>
    </row>
    <row r="37" spans="2:10" s="40" customFormat="1" ht="30" customHeight="1" x14ac:dyDescent="0.25">
      <c r="B37" s="154">
        <v>3234</v>
      </c>
      <c r="C37" s="155"/>
      <c r="D37" s="156"/>
      <c r="E37" s="87" t="s">
        <v>91</v>
      </c>
      <c r="F37" s="166">
        <v>0</v>
      </c>
      <c r="G37" s="166">
        <v>1243.8699999999999</v>
      </c>
      <c r="H37" s="166" t="e">
        <f t="shared" si="0"/>
        <v>#DIV/0!</v>
      </c>
    </row>
    <row r="38" spans="2:10" s="40" customFormat="1" ht="30" customHeight="1" x14ac:dyDescent="0.25">
      <c r="B38" s="190">
        <v>3236</v>
      </c>
      <c r="C38" s="188"/>
      <c r="D38" s="189"/>
      <c r="E38" s="87" t="s">
        <v>93</v>
      </c>
      <c r="F38" s="166">
        <v>0</v>
      </c>
      <c r="G38" s="166">
        <v>3368.75</v>
      </c>
      <c r="H38" s="166" t="e">
        <f t="shared" si="0"/>
        <v>#DIV/0!</v>
      </c>
    </row>
    <row r="39" spans="2:10" s="40" customFormat="1" ht="30" customHeight="1" x14ac:dyDescent="0.25">
      <c r="B39" s="190">
        <v>3238</v>
      </c>
      <c r="C39" s="188"/>
      <c r="D39" s="189"/>
      <c r="E39" s="87" t="s">
        <v>96</v>
      </c>
      <c r="F39" s="166">
        <v>0</v>
      </c>
      <c r="G39" s="166">
        <v>555.08000000000004</v>
      </c>
      <c r="H39" s="166" t="e">
        <f t="shared" si="0"/>
        <v>#DIV/0!</v>
      </c>
    </row>
    <row r="40" spans="2:10" s="40" customFormat="1" ht="30" customHeight="1" x14ac:dyDescent="0.25">
      <c r="B40" s="224" t="s">
        <v>169</v>
      </c>
      <c r="C40" s="225"/>
      <c r="D40" s="226"/>
      <c r="E40" s="91" t="s">
        <v>170</v>
      </c>
      <c r="F40" s="169">
        <v>10</v>
      </c>
      <c r="G40" s="169">
        <v>10</v>
      </c>
      <c r="H40" s="169">
        <f t="shared" si="0"/>
        <v>100</v>
      </c>
    </row>
    <row r="41" spans="2:10" s="40" customFormat="1" ht="30" customHeight="1" x14ac:dyDescent="0.25">
      <c r="B41" s="231">
        <v>34</v>
      </c>
      <c r="C41" s="229"/>
      <c r="D41" s="230"/>
      <c r="E41" s="41" t="s">
        <v>108</v>
      </c>
      <c r="F41" s="166">
        <v>2.65</v>
      </c>
      <c r="G41" s="166">
        <v>2.65</v>
      </c>
      <c r="H41" s="166">
        <f t="shared" si="0"/>
        <v>100</v>
      </c>
    </row>
    <row r="42" spans="2:10" s="40" customFormat="1" ht="30" customHeight="1" x14ac:dyDescent="0.25">
      <c r="B42" s="154">
        <v>42</v>
      </c>
      <c r="C42" s="170"/>
      <c r="D42" s="156"/>
      <c r="E42" s="41" t="s">
        <v>118</v>
      </c>
      <c r="F42" s="168">
        <v>7.35</v>
      </c>
      <c r="G42" s="168">
        <v>7.35</v>
      </c>
      <c r="H42" s="166">
        <f t="shared" si="0"/>
        <v>100</v>
      </c>
    </row>
    <row r="43" spans="2:10" s="40" customFormat="1" ht="30" customHeight="1" x14ac:dyDescent="0.25">
      <c r="B43" s="243">
        <v>4241</v>
      </c>
      <c r="C43" s="244"/>
      <c r="D43" s="245"/>
      <c r="E43" s="157" t="s">
        <v>127</v>
      </c>
      <c r="F43" s="92">
        <v>0</v>
      </c>
      <c r="G43" s="168"/>
      <c r="H43" s="166" t="e">
        <f t="shared" si="0"/>
        <v>#DIV/0!</v>
      </c>
      <c r="I43" s="180"/>
      <c r="J43" s="181"/>
    </row>
    <row r="44" spans="2:10" s="40" customFormat="1" ht="30" customHeight="1" x14ac:dyDescent="0.25">
      <c r="B44" s="224" t="s">
        <v>180</v>
      </c>
      <c r="C44" s="225"/>
      <c r="D44" s="226"/>
      <c r="E44" s="91" t="s">
        <v>181</v>
      </c>
      <c r="F44" s="169">
        <v>62.55</v>
      </c>
      <c r="G44" s="169">
        <v>62.53</v>
      </c>
      <c r="H44" s="169">
        <f t="shared" si="0"/>
        <v>99.968025579536373</v>
      </c>
    </row>
    <row r="45" spans="2:10" s="40" customFormat="1" ht="30" customHeight="1" x14ac:dyDescent="0.25">
      <c r="B45" s="231">
        <v>32</v>
      </c>
      <c r="C45" s="229"/>
      <c r="D45" s="230"/>
      <c r="E45" s="41" t="s">
        <v>12</v>
      </c>
      <c r="F45" s="166">
        <v>62.55</v>
      </c>
      <c r="G45" s="166">
        <v>62.53</v>
      </c>
      <c r="H45" s="166">
        <f t="shared" si="0"/>
        <v>99.968025579536373</v>
      </c>
    </row>
    <row r="46" spans="2:10" s="40" customFormat="1" ht="30" customHeight="1" x14ac:dyDescent="0.25">
      <c r="B46" s="81">
        <v>3221</v>
      </c>
      <c r="C46" s="82"/>
      <c r="D46" s="83"/>
      <c r="E46" s="92" t="s">
        <v>76</v>
      </c>
      <c r="F46" s="166">
        <v>0</v>
      </c>
      <c r="G46" s="166">
        <v>62.53</v>
      </c>
      <c r="H46" s="166" t="e">
        <f t="shared" si="0"/>
        <v>#DIV/0!</v>
      </c>
    </row>
    <row r="47" spans="2:10" s="40" customFormat="1" ht="30" customHeight="1" x14ac:dyDescent="0.25">
      <c r="B47" s="224" t="s">
        <v>171</v>
      </c>
      <c r="C47" s="225"/>
      <c r="D47" s="226"/>
      <c r="E47" s="91" t="s">
        <v>172</v>
      </c>
      <c r="F47" s="169">
        <v>6865.59</v>
      </c>
      <c r="G47" s="169">
        <v>5621.98</v>
      </c>
      <c r="H47" s="166">
        <f t="shared" si="0"/>
        <v>81.886334604891914</v>
      </c>
    </row>
    <row r="48" spans="2:10" s="40" customFormat="1" ht="30" customHeight="1" x14ac:dyDescent="0.25">
      <c r="B48" s="231">
        <v>32</v>
      </c>
      <c r="C48" s="229"/>
      <c r="D48" s="230"/>
      <c r="E48" s="41" t="s">
        <v>12</v>
      </c>
      <c r="F48" s="166">
        <v>5225.8100000000004</v>
      </c>
      <c r="G48" s="166">
        <v>9737.57</v>
      </c>
      <c r="H48" s="166">
        <f t="shared" si="0"/>
        <v>186.33608952487745</v>
      </c>
    </row>
    <row r="49" spans="2:8" s="40" customFormat="1" ht="30" customHeight="1" x14ac:dyDescent="0.25">
      <c r="B49" s="81">
        <v>3231</v>
      </c>
      <c r="C49" s="82"/>
      <c r="D49" s="83"/>
      <c r="E49" s="87" t="s">
        <v>86</v>
      </c>
      <c r="F49" s="166">
        <v>0</v>
      </c>
      <c r="G49" s="166">
        <v>9532</v>
      </c>
      <c r="H49" s="166" t="e">
        <f t="shared" si="0"/>
        <v>#DIV/0!</v>
      </c>
    </row>
    <row r="50" spans="2:8" s="40" customFormat="1" ht="30" customHeight="1" x14ac:dyDescent="0.25">
      <c r="B50" s="81">
        <v>3232</v>
      </c>
      <c r="C50" s="82"/>
      <c r="D50" s="83"/>
      <c r="E50" s="87" t="s">
        <v>88</v>
      </c>
      <c r="F50" s="166">
        <v>0</v>
      </c>
      <c r="G50" s="166">
        <v>205.57</v>
      </c>
      <c r="H50" s="166" t="e">
        <f t="shared" si="0"/>
        <v>#DIV/0!</v>
      </c>
    </row>
    <row r="51" spans="2:8" s="40" customFormat="1" ht="30" customHeight="1" x14ac:dyDescent="0.25">
      <c r="B51" s="224" t="s">
        <v>173</v>
      </c>
      <c r="C51" s="225"/>
      <c r="D51" s="226"/>
      <c r="E51" s="91" t="s">
        <v>182</v>
      </c>
      <c r="F51" s="169">
        <v>95900</v>
      </c>
      <c r="G51" s="169">
        <v>93176.12</v>
      </c>
      <c r="H51" s="169">
        <f t="shared" ref="H51:H79" si="1">(G51/F51*100)</f>
        <v>97.159666319082376</v>
      </c>
    </row>
    <row r="52" spans="2:8" s="40" customFormat="1" ht="30" customHeight="1" x14ac:dyDescent="0.25">
      <c r="B52" s="231">
        <v>32</v>
      </c>
      <c r="C52" s="229"/>
      <c r="D52" s="230"/>
      <c r="E52" s="41" t="s">
        <v>12</v>
      </c>
      <c r="F52" s="166">
        <v>94915.62</v>
      </c>
      <c r="G52" s="166">
        <v>92114.31</v>
      </c>
      <c r="H52" s="166">
        <f t="shared" si="1"/>
        <v>97.048631194739073</v>
      </c>
    </row>
    <row r="53" spans="2:8" s="40" customFormat="1" ht="30" customHeight="1" x14ac:dyDescent="0.25">
      <c r="B53" s="84">
        <v>3211</v>
      </c>
      <c r="C53" s="85"/>
      <c r="D53" s="86"/>
      <c r="E53" s="92" t="s">
        <v>26</v>
      </c>
      <c r="F53" s="166">
        <v>0</v>
      </c>
      <c r="G53" s="166">
        <v>4229.88</v>
      </c>
      <c r="H53" s="166" t="e">
        <f t="shared" si="1"/>
        <v>#DIV/0!</v>
      </c>
    </row>
    <row r="54" spans="2:8" s="40" customFormat="1" ht="30" customHeight="1" x14ac:dyDescent="0.25">
      <c r="B54" s="84">
        <v>3213</v>
      </c>
      <c r="C54" s="85"/>
      <c r="D54" s="86"/>
      <c r="E54" s="92" t="s">
        <v>72</v>
      </c>
      <c r="F54" s="166">
        <v>0</v>
      </c>
      <c r="G54" s="166">
        <v>312</v>
      </c>
      <c r="H54" s="166" t="e">
        <f t="shared" si="1"/>
        <v>#DIV/0!</v>
      </c>
    </row>
    <row r="55" spans="2:8" s="40" customFormat="1" ht="30" customHeight="1" x14ac:dyDescent="0.25">
      <c r="B55" s="154">
        <v>3214</v>
      </c>
      <c r="C55" s="155"/>
      <c r="D55" s="156"/>
      <c r="E55" s="92" t="s">
        <v>73</v>
      </c>
      <c r="F55" s="166">
        <v>0</v>
      </c>
      <c r="G55" s="166">
        <v>112</v>
      </c>
      <c r="H55" s="166" t="e">
        <f t="shared" si="1"/>
        <v>#DIV/0!</v>
      </c>
    </row>
    <row r="56" spans="2:8" s="40" customFormat="1" ht="30" customHeight="1" x14ac:dyDescent="0.25">
      <c r="B56" s="84">
        <v>3221</v>
      </c>
      <c r="C56" s="85"/>
      <c r="D56" s="86"/>
      <c r="E56" s="92" t="s">
        <v>76</v>
      </c>
      <c r="F56" s="166">
        <v>0</v>
      </c>
      <c r="G56" s="166">
        <v>18527.39</v>
      </c>
      <c r="H56" s="166" t="e">
        <f t="shared" si="1"/>
        <v>#DIV/0!</v>
      </c>
    </row>
    <row r="57" spans="2:8" s="40" customFormat="1" ht="30" customHeight="1" x14ac:dyDescent="0.25">
      <c r="B57" s="84">
        <v>3223</v>
      </c>
      <c r="C57" s="85"/>
      <c r="D57" s="86"/>
      <c r="E57" s="92" t="s">
        <v>79</v>
      </c>
      <c r="F57" s="166">
        <v>0</v>
      </c>
      <c r="G57" s="166">
        <v>27970.31</v>
      </c>
      <c r="H57" s="166" t="e">
        <f t="shared" si="1"/>
        <v>#DIV/0!</v>
      </c>
    </row>
    <row r="58" spans="2:8" s="40" customFormat="1" ht="30" customHeight="1" x14ac:dyDescent="0.25">
      <c r="B58" s="154">
        <v>3224</v>
      </c>
      <c r="C58" s="155"/>
      <c r="D58" s="156"/>
      <c r="E58" s="87" t="s">
        <v>196</v>
      </c>
      <c r="F58" s="166">
        <v>0</v>
      </c>
      <c r="G58" s="166">
        <v>701.75</v>
      </c>
      <c r="H58" s="166" t="e">
        <f t="shared" si="1"/>
        <v>#DIV/0!</v>
      </c>
    </row>
    <row r="59" spans="2:8" s="40" customFormat="1" ht="30" customHeight="1" x14ac:dyDescent="0.25">
      <c r="B59" s="154">
        <v>3225</v>
      </c>
      <c r="C59" s="155"/>
      <c r="D59" s="156"/>
      <c r="E59" s="87" t="s">
        <v>82</v>
      </c>
      <c r="F59" s="166">
        <v>0</v>
      </c>
      <c r="G59" s="166">
        <v>53.61</v>
      </c>
      <c r="H59" s="166" t="e">
        <f t="shared" si="1"/>
        <v>#DIV/0!</v>
      </c>
    </row>
    <row r="60" spans="2:8" s="40" customFormat="1" ht="30" customHeight="1" x14ac:dyDescent="0.25">
      <c r="B60" s="84">
        <v>3227</v>
      </c>
      <c r="C60" s="85"/>
      <c r="D60" s="86"/>
      <c r="E60" s="87" t="s">
        <v>83</v>
      </c>
      <c r="F60" s="166">
        <v>0</v>
      </c>
      <c r="G60" s="166">
        <v>370.11</v>
      </c>
      <c r="H60" s="166" t="e">
        <f t="shared" si="1"/>
        <v>#DIV/0!</v>
      </c>
    </row>
    <row r="61" spans="2:8" s="40" customFormat="1" ht="30" customHeight="1" x14ac:dyDescent="0.25">
      <c r="B61" s="84">
        <v>3231</v>
      </c>
      <c r="C61" s="85"/>
      <c r="D61" s="86"/>
      <c r="E61" s="87" t="s">
        <v>86</v>
      </c>
      <c r="F61" s="166">
        <v>0</v>
      </c>
      <c r="G61" s="166">
        <v>4780.07</v>
      </c>
      <c r="H61" s="166" t="e">
        <f t="shared" si="1"/>
        <v>#DIV/0!</v>
      </c>
    </row>
    <row r="62" spans="2:8" s="40" customFormat="1" ht="30" customHeight="1" x14ac:dyDescent="0.25">
      <c r="B62" s="84">
        <v>3232</v>
      </c>
      <c r="C62" s="85"/>
      <c r="D62" s="86"/>
      <c r="E62" s="87" t="s">
        <v>88</v>
      </c>
      <c r="F62" s="166">
        <v>0</v>
      </c>
      <c r="G62" s="166">
        <v>13910.68</v>
      </c>
      <c r="H62" s="166" t="e">
        <f t="shared" si="1"/>
        <v>#DIV/0!</v>
      </c>
    </row>
    <row r="63" spans="2:8" s="40" customFormat="1" ht="30" customHeight="1" x14ac:dyDescent="0.25">
      <c r="B63" s="84">
        <v>3234</v>
      </c>
      <c r="C63" s="85"/>
      <c r="D63" s="86"/>
      <c r="E63" s="87" t="s">
        <v>91</v>
      </c>
      <c r="F63" s="166">
        <v>0</v>
      </c>
      <c r="G63" s="166">
        <v>14205.05</v>
      </c>
      <c r="H63" s="166" t="e">
        <f t="shared" si="1"/>
        <v>#DIV/0!</v>
      </c>
    </row>
    <row r="64" spans="2:8" s="40" customFormat="1" ht="30" customHeight="1" x14ac:dyDescent="0.25">
      <c r="B64" s="84">
        <v>3236</v>
      </c>
      <c r="C64" s="85"/>
      <c r="D64" s="86"/>
      <c r="E64" s="87" t="s">
        <v>93</v>
      </c>
      <c r="F64" s="166">
        <v>0</v>
      </c>
      <c r="G64" s="166">
        <v>1461.96</v>
      </c>
      <c r="H64" s="166" t="e">
        <f t="shared" si="1"/>
        <v>#DIV/0!</v>
      </c>
    </row>
    <row r="65" spans="2:8" s="40" customFormat="1" ht="30" customHeight="1" x14ac:dyDescent="0.25">
      <c r="B65" s="154">
        <v>3237</v>
      </c>
      <c r="C65" s="155"/>
      <c r="D65" s="156"/>
      <c r="E65" s="87" t="s">
        <v>94</v>
      </c>
      <c r="F65" s="166">
        <v>0</v>
      </c>
      <c r="G65" s="166">
        <v>125</v>
      </c>
      <c r="H65" s="166" t="e">
        <f t="shared" si="1"/>
        <v>#DIV/0!</v>
      </c>
    </row>
    <row r="66" spans="2:8" s="40" customFormat="1" ht="30" customHeight="1" x14ac:dyDescent="0.25">
      <c r="B66" s="84">
        <v>3238</v>
      </c>
      <c r="C66" s="85"/>
      <c r="D66" s="86"/>
      <c r="E66" s="87" t="s">
        <v>96</v>
      </c>
      <c r="F66" s="166">
        <v>0</v>
      </c>
      <c r="G66" s="166">
        <v>2207.87</v>
      </c>
      <c r="H66" s="166" t="e">
        <f t="shared" si="1"/>
        <v>#DIV/0!</v>
      </c>
    </row>
    <row r="67" spans="2:8" s="40" customFormat="1" ht="30" customHeight="1" x14ac:dyDescent="0.25">
      <c r="B67" s="84">
        <v>3239</v>
      </c>
      <c r="C67" s="85"/>
      <c r="D67" s="86"/>
      <c r="E67" s="87" t="s">
        <v>98</v>
      </c>
      <c r="F67" s="166">
        <v>0</v>
      </c>
      <c r="G67" s="166">
        <v>2044.81</v>
      </c>
      <c r="H67" s="166" t="e">
        <f t="shared" si="1"/>
        <v>#DIV/0!</v>
      </c>
    </row>
    <row r="68" spans="2:8" s="40" customFormat="1" ht="30" customHeight="1" x14ac:dyDescent="0.25">
      <c r="B68" s="84">
        <v>3292</v>
      </c>
      <c r="C68" s="85"/>
      <c r="D68" s="86"/>
      <c r="E68" s="87" t="s">
        <v>101</v>
      </c>
      <c r="F68" s="166"/>
      <c r="G68" s="166"/>
      <c r="H68" s="166" t="e">
        <f t="shared" si="1"/>
        <v>#DIV/0!</v>
      </c>
    </row>
    <row r="69" spans="2:8" s="40" customFormat="1" ht="30" customHeight="1" x14ac:dyDescent="0.25">
      <c r="B69" s="84">
        <v>3294</v>
      </c>
      <c r="C69" s="85"/>
      <c r="D69" s="86"/>
      <c r="E69" s="87" t="s">
        <v>104</v>
      </c>
      <c r="F69" s="166">
        <v>0</v>
      </c>
      <c r="G69" s="166">
        <v>53.09</v>
      </c>
      <c r="H69" s="166" t="e">
        <f t="shared" si="1"/>
        <v>#DIV/0!</v>
      </c>
    </row>
    <row r="70" spans="2:8" s="40" customFormat="1" ht="30" customHeight="1" x14ac:dyDescent="0.25">
      <c r="B70" s="84">
        <v>3299</v>
      </c>
      <c r="C70" s="85"/>
      <c r="D70" s="86"/>
      <c r="E70" s="87" t="s">
        <v>100</v>
      </c>
      <c r="F70" s="166">
        <v>0</v>
      </c>
      <c r="G70" s="166">
        <v>1048.73</v>
      </c>
      <c r="H70" s="166" t="e">
        <f t="shared" si="1"/>
        <v>#DIV/0!</v>
      </c>
    </row>
    <row r="71" spans="2:8" s="40" customFormat="1" ht="30" customHeight="1" x14ac:dyDescent="0.25">
      <c r="B71" s="84">
        <v>34</v>
      </c>
      <c r="C71" s="85"/>
      <c r="D71" s="86"/>
      <c r="E71" s="87" t="s">
        <v>108</v>
      </c>
      <c r="F71" s="166">
        <v>984.38</v>
      </c>
      <c r="G71" s="166">
        <v>1061.81</v>
      </c>
      <c r="H71" s="166">
        <f t="shared" si="1"/>
        <v>107.86586480830573</v>
      </c>
    </row>
    <row r="72" spans="2:8" s="40" customFormat="1" ht="30" customHeight="1" x14ac:dyDescent="0.25">
      <c r="B72" s="84">
        <v>3431</v>
      </c>
      <c r="C72" s="85"/>
      <c r="D72" s="86"/>
      <c r="E72" s="87" t="s">
        <v>111</v>
      </c>
      <c r="F72" s="166">
        <v>0</v>
      </c>
      <c r="G72" s="166">
        <v>1061.81</v>
      </c>
      <c r="H72" s="166" t="e">
        <f t="shared" si="1"/>
        <v>#DIV/0!</v>
      </c>
    </row>
    <row r="73" spans="2:8" s="40" customFormat="1" ht="30" customHeight="1" x14ac:dyDescent="0.25">
      <c r="B73" s="228" t="s">
        <v>240</v>
      </c>
      <c r="C73" s="229"/>
      <c r="D73" s="230"/>
      <c r="E73" s="91" t="s">
        <v>256</v>
      </c>
      <c r="F73" s="169">
        <v>0</v>
      </c>
      <c r="G73" s="169">
        <v>3357.05</v>
      </c>
      <c r="H73" s="169" t="e">
        <f t="shared" si="1"/>
        <v>#DIV/0!</v>
      </c>
    </row>
    <row r="74" spans="2:8" s="40" customFormat="1" ht="30" customHeight="1" x14ac:dyDescent="0.25">
      <c r="B74" s="154">
        <v>32</v>
      </c>
      <c r="C74" s="155"/>
      <c r="D74" s="156"/>
      <c r="E74" s="87" t="s">
        <v>12</v>
      </c>
      <c r="F74" s="168">
        <v>0</v>
      </c>
      <c r="G74" s="168">
        <v>3357.05</v>
      </c>
      <c r="H74" s="166" t="e">
        <f t="shared" si="1"/>
        <v>#DIV/0!</v>
      </c>
    </row>
    <row r="75" spans="2:8" s="40" customFormat="1" ht="30" customHeight="1" x14ac:dyDescent="0.25">
      <c r="B75" s="154">
        <v>3223</v>
      </c>
      <c r="C75" s="155"/>
      <c r="D75" s="156"/>
      <c r="E75" s="87" t="s">
        <v>79</v>
      </c>
      <c r="F75" s="166">
        <v>0</v>
      </c>
      <c r="G75" s="166">
        <v>3357.05</v>
      </c>
      <c r="H75" s="166" t="e">
        <f t="shared" si="1"/>
        <v>#DIV/0!</v>
      </c>
    </row>
    <row r="76" spans="2:8" s="40" customFormat="1" ht="30" customHeight="1" x14ac:dyDescent="0.25">
      <c r="B76" s="228" t="s">
        <v>174</v>
      </c>
      <c r="C76" s="229"/>
      <c r="D76" s="230"/>
      <c r="E76" s="91" t="s">
        <v>188</v>
      </c>
      <c r="F76" s="169">
        <v>1500986.24</v>
      </c>
      <c r="G76" s="169">
        <v>1506018.56</v>
      </c>
      <c r="H76" s="169">
        <f t="shared" si="1"/>
        <v>100.33526756381193</v>
      </c>
    </row>
    <row r="77" spans="2:8" s="40" customFormat="1" ht="30" customHeight="1" x14ac:dyDescent="0.25">
      <c r="B77" s="84">
        <v>31</v>
      </c>
      <c r="C77" s="85"/>
      <c r="D77" s="86"/>
      <c r="E77" s="87" t="s">
        <v>4</v>
      </c>
      <c r="F77" s="166">
        <v>1810464.33</v>
      </c>
      <c r="G77" s="166">
        <v>1847869.5</v>
      </c>
      <c r="H77" s="166">
        <f t="shared" si="1"/>
        <v>102.06605396086428</v>
      </c>
    </row>
    <row r="78" spans="2:8" s="40" customFormat="1" ht="30" customHeight="1" x14ac:dyDescent="0.25">
      <c r="B78" s="84">
        <v>3111</v>
      </c>
      <c r="C78" s="85"/>
      <c r="D78" s="86"/>
      <c r="E78" s="87" t="s">
        <v>24</v>
      </c>
      <c r="F78" s="166">
        <v>0</v>
      </c>
      <c r="G78" s="166">
        <v>1466857.99</v>
      </c>
      <c r="H78" s="166" t="e">
        <f t="shared" si="1"/>
        <v>#DIV/0!</v>
      </c>
    </row>
    <row r="79" spans="2:8" s="40" customFormat="1" ht="30" customHeight="1" x14ac:dyDescent="0.25">
      <c r="B79" s="84">
        <v>3113</v>
      </c>
      <c r="C79" s="85"/>
      <c r="D79" s="86"/>
      <c r="E79" s="87" t="s">
        <v>64</v>
      </c>
      <c r="F79" s="166">
        <v>0</v>
      </c>
      <c r="G79" s="166">
        <v>58424.24</v>
      </c>
      <c r="H79" s="166" t="e">
        <f t="shared" si="1"/>
        <v>#DIV/0!</v>
      </c>
    </row>
    <row r="80" spans="2:8" s="40" customFormat="1" ht="30" customHeight="1" x14ac:dyDescent="0.25">
      <c r="B80" s="84">
        <v>3114</v>
      </c>
      <c r="C80" s="85"/>
      <c r="D80" s="86"/>
      <c r="E80" s="87" t="s">
        <v>65</v>
      </c>
      <c r="F80" s="166">
        <v>0</v>
      </c>
      <c r="G80" s="166">
        <v>8470.39</v>
      </c>
      <c r="H80" s="166" t="e">
        <f t="shared" ref="H80:H108" si="2">(G80/F80*100)</f>
        <v>#DIV/0!</v>
      </c>
    </row>
    <row r="81" spans="2:8" s="40" customFormat="1" ht="30" customHeight="1" x14ac:dyDescent="0.25">
      <c r="B81" s="84">
        <v>3121</v>
      </c>
      <c r="C81" s="85"/>
      <c r="D81" s="86"/>
      <c r="E81" s="87" t="s">
        <v>66</v>
      </c>
      <c r="F81" s="166">
        <v>0</v>
      </c>
      <c r="G81" s="166">
        <v>68805.62</v>
      </c>
      <c r="H81" s="166" t="e">
        <f t="shared" si="2"/>
        <v>#DIV/0!</v>
      </c>
    </row>
    <row r="82" spans="2:8" s="40" customFormat="1" ht="30" customHeight="1" x14ac:dyDescent="0.25">
      <c r="B82" s="84">
        <v>3132</v>
      </c>
      <c r="C82" s="85"/>
      <c r="D82" s="86"/>
      <c r="E82" s="87" t="s">
        <v>68</v>
      </c>
      <c r="F82" s="166">
        <v>0</v>
      </c>
      <c r="G82" s="166">
        <v>245303.41</v>
      </c>
      <c r="H82" s="166" t="e">
        <f t="shared" si="2"/>
        <v>#DIV/0!</v>
      </c>
    </row>
    <row r="83" spans="2:8" s="40" customFormat="1" ht="30" customHeight="1" x14ac:dyDescent="0.25">
      <c r="B83" s="84">
        <v>3133</v>
      </c>
      <c r="C83" s="85"/>
      <c r="D83" s="86"/>
      <c r="E83" s="87" t="s">
        <v>198</v>
      </c>
      <c r="F83" s="166">
        <v>0</v>
      </c>
      <c r="G83" s="166">
        <v>7.85</v>
      </c>
      <c r="H83" s="166" t="e">
        <f t="shared" si="2"/>
        <v>#DIV/0!</v>
      </c>
    </row>
    <row r="84" spans="2:8" s="40" customFormat="1" ht="30" customHeight="1" x14ac:dyDescent="0.25">
      <c r="B84" s="231">
        <v>32</v>
      </c>
      <c r="C84" s="229"/>
      <c r="D84" s="230"/>
      <c r="E84" s="41" t="s">
        <v>12</v>
      </c>
      <c r="F84" s="166">
        <v>43914.69</v>
      </c>
      <c r="G84" s="166">
        <v>45269.09</v>
      </c>
      <c r="H84" s="166">
        <f t="shared" si="2"/>
        <v>103.08416158693137</v>
      </c>
    </row>
    <row r="85" spans="2:8" s="40" customFormat="1" ht="30" customHeight="1" x14ac:dyDescent="0.25">
      <c r="B85" s="84">
        <v>3212</v>
      </c>
      <c r="C85" s="85"/>
      <c r="D85" s="86"/>
      <c r="E85" s="87" t="s">
        <v>199</v>
      </c>
      <c r="F85" s="166">
        <v>0</v>
      </c>
      <c r="G85" s="166">
        <v>35479.53</v>
      </c>
      <c r="H85" s="166" t="e">
        <f t="shared" si="2"/>
        <v>#DIV/0!</v>
      </c>
    </row>
    <row r="86" spans="2:8" s="40" customFormat="1" ht="30" customHeight="1" x14ac:dyDescent="0.25">
      <c r="B86" s="84">
        <v>3221</v>
      </c>
      <c r="C86" s="85"/>
      <c r="D86" s="86"/>
      <c r="E86" s="92" t="s">
        <v>76</v>
      </c>
      <c r="F86" s="166">
        <v>0</v>
      </c>
      <c r="G86" s="166">
        <v>1578.88</v>
      </c>
      <c r="H86" s="166" t="e">
        <f t="shared" si="2"/>
        <v>#DIV/0!</v>
      </c>
    </row>
    <row r="87" spans="2:8" s="40" customFormat="1" ht="30" customHeight="1" x14ac:dyDescent="0.25">
      <c r="B87" s="84">
        <v>3237</v>
      </c>
      <c r="C87" s="85"/>
      <c r="D87" s="86"/>
      <c r="E87" s="87" t="s">
        <v>94</v>
      </c>
      <c r="F87" s="166">
        <v>0</v>
      </c>
      <c r="G87" s="166">
        <v>3013.81</v>
      </c>
      <c r="H87" s="166" t="e">
        <f t="shared" si="2"/>
        <v>#DIV/0!</v>
      </c>
    </row>
    <row r="88" spans="2:8" s="40" customFormat="1" ht="30" customHeight="1" x14ac:dyDescent="0.25">
      <c r="B88" s="84">
        <v>3295</v>
      </c>
      <c r="C88" s="85"/>
      <c r="D88" s="86"/>
      <c r="E88" s="87" t="s">
        <v>105</v>
      </c>
      <c r="F88" s="166">
        <v>0</v>
      </c>
      <c r="G88" s="166">
        <v>4997</v>
      </c>
      <c r="H88" s="166" t="e">
        <f t="shared" si="2"/>
        <v>#DIV/0!</v>
      </c>
    </row>
    <row r="89" spans="2:8" s="40" customFormat="1" ht="30" customHeight="1" x14ac:dyDescent="0.25">
      <c r="B89" s="84">
        <v>3296</v>
      </c>
      <c r="C89" s="85"/>
      <c r="D89" s="86"/>
      <c r="E89" s="87" t="s">
        <v>106</v>
      </c>
      <c r="F89" s="166">
        <v>0</v>
      </c>
      <c r="G89" s="166">
        <v>199.87</v>
      </c>
      <c r="H89" s="166" t="e">
        <f t="shared" si="2"/>
        <v>#DIV/0!</v>
      </c>
    </row>
    <row r="90" spans="2:8" s="40" customFormat="1" ht="30" customHeight="1" x14ac:dyDescent="0.25">
      <c r="B90" s="84">
        <v>34</v>
      </c>
      <c r="C90" s="85"/>
      <c r="D90" s="86"/>
      <c r="E90" s="87" t="s">
        <v>197</v>
      </c>
      <c r="F90" s="168">
        <v>249.31</v>
      </c>
      <c r="G90" s="168">
        <v>250.07</v>
      </c>
      <c r="H90" s="166">
        <f t="shared" si="2"/>
        <v>100.30484136215956</v>
      </c>
    </row>
    <row r="91" spans="2:8" s="40" customFormat="1" ht="30" customHeight="1" x14ac:dyDescent="0.25">
      <c r="B91" s="84">
        <v>3433</v>
      </c>
      <c r="C91" s="85"/>
      <c r="D91" s="86"/>
      <c r="E91" s="87" t="s">
        <v>112</v>
      </c>
      <c r="F91" s="166">
        <v>0</v>
      </c>
      <c r="G91" s="166">
        <v>250.07</v>
      </c>
      <c r="H91" s="166" t="e">
        <f t="shared" si="2"/>
        <v>#DIV/0!</v>
      </c>
    </row>
    <row r="92" spans="2:8" s="40" customFormat="1" ht="30" customHeight="1" x14ac:dyDescent="0.25">
      <c r="B92" s="84">
        <v>37</v>
      </c>
      <c r="C92" s="85"/>
      <c r="D92" s="86"/>
      <c r="E92" s="87" t="s">
        <v>200</v>
      </c>
      <c r="F92" s="166">
        <v>0</v>
      </c>
      <c r="G92" s="166">
        <v>2522.2399999999998</v>
      </c>
      <c r="H92" s="166" t="e">
        <f t="shared" si="2"/>
        <v>#DIV/0!</v>
      </c>
    </row>
    <row r="93" spans="2:8" s="40" customFormat="1" ht="30" customHeight="1" x14ac:dyDescent="0.25">
      <c r="B93" s="84">
        <v>3722</v>
      </c>
      <c r="C93" s="85"/>
      <c r="D93" s="86"/>
      <c r="E93" s="87" t="s">
        <v>116</v>
      </c>
      <c r="F93" s="166">
        <v>0</v>
      </c>
      <c r="G93" s="166">
        <v>2522.2399999999998</v>
      </c>
      <c r="H93" s="166" t="e">
        <f t="shared" si="2"/>
        <v>#DIV/0!</v>
      </c>
    </row>
    <row r="94" spans="2:8" s="40" customFormat="1" ht="30" customHeight="1" x14ac:dyDescent="0.25">
      <c r="B94" s="228" t="s">
        <v>189</v>
      </c>
      <c r="C94" s="229"/>
      <c r="D94" s="230"/>
      <c r="E94" s="91" t="s">
        <v>190</v>
      </c>
      <c r="F94" s="169">
        <v>2043.07</v>
      </c>
      <c r="G94" s="169">
        <v>400.15</v>
      </c>
      <c r="H94" s="169">
        <f t="shared" si="2"/>
        <v>19.585721487761067</v>
      </c>
    </row>
    <row r="95" spans="2:8" s="40" customFormat="1" ht="30" customHeight="1" x14ac:dyDescent="0.25">
      <c r="B95" s="231">
        <v>32</v>
      </c>
      <c r="C95" s="229"/>
      <c r="D95" s="230"/>
      <c r="E95" s="41" t="s">
        <v>12</v>
      </c>
      <c r="F95" s="166">
        <v>2040.94</v>
      </c>
      <c r="G95" s="166">
        <v>400.15</v>
      </c>
      <c r="H95" s="166">
        <f t="shared" si="2"/>
        <v>19.606161866590881</v>
      </c>
    </row>
    <row r="96" spans="2:8" s="40" customFormat="1" ht="30" customHeight="1" x14ac:dyDescent="0.25">
      <c r="B96" s="84">
        <v>3221</v>
      </c>
      <c r="C96" s="85"/>
      <c r="D96" s="86"/>
      <c r="E96" s="92" t="s">
        <v>76</v>
      </c>
      <c r="F96" s="166">
        <v>0</v>
      </c>
      <c r="G96" s="166">
        <v>400.15</v>
      </c>
      <c r="H96" s="166" t="e">
        <f t="shared" si="2"/>
        <v>#DIV/0!</v>
      </c>
    </row>
    <row r="97" spans="1:8" s="40" customFormat="1" ht="30" customHeight="1" x14ac:dyDescent="0.25">
      <c r="B97" s="228" t="s">
        <v>191</v>
      </c>
      <c r="C97" s="229"/>
      <c r="D97" s="230"/>
      <c r="E97" s="91" t="s">
        <v>192</v>
      </c>
      <c r="F97" s="169">
        <v>0</v>
      </c>
      <c r="G97" s="169">
        <v>240</v>
      </c>
      <c r="H97" s="169" t="e">
        <f t="shared" si="2"/>
        <v>#DIV/0!</v>
      </c>
    </row>
    <row r="98" spans="1:8" s="40" customFormat="1" ht="30" customHeight="1" x14ac:dyDescent="0.25">
      <c r="B98" s="231">
        <v>32</v>
      </c>
      <c r="C98" s="229"/>
      <c r="D98" s="230"/>
      <c r="E98" s="41" t="s">
        <v>12</v>
      </c>
      <c r="F98" s="166">
        <v>0</v>
      </c>
      <c r="G98" s="166">
        <v>240</v>
      </c>
      <c r="H98" s="166" t="e">
        <f t="shared" si="2"/>
        <v>#DIV/0!</v>
      </c>
    </row>
    <row r="99" spans="1:8" s="40" customFormat="1" ht="30" customHeight="1" x14ac:dyDescent="0.25">
      <c r="B99" s="84">
        <v>3211</v>
      </c>
      <c r="C99" s="85"/>
      <c r="D99" s="86"/>
      <c r="E99" s="92" t="s">
        <v>26</v>
      </c>
      <c r="F99" s="166">
        <v>0</v>
      </c>
      <c r="G99" s="166">
        <v>240</v>
      </c>
      <c r="H99" s="166" t="e">
        <f t="shared" si="2"/>
        <v>#DIV/0!</v>
      </c>
    </row>
    <row r="100" spans="1:8" s="191" customFormat="1" ht="30" customHeight="1" x14ac:dyDescent="0.25">
      <c r="B100" s="224" t="s">
        <v>271</v>
      </c>
      <c r="C100" s="232"/>
      <c r="D100" s="233"/>
      <c r="E100" s="91" t="s">
        <v>255</v>
      </c>
      <c r="F100" s="169">
        <v>691.13</v>
      </c>
      <c r="G100" s="169">
        <v>193.75</v>
      </c>
      <c r="H100" s="169">
        <f t="shared" si="2"/>
        <v>28.03379971930028</v>
      </c>
    </row>
    <row r="101" spans="1:8" s="40" customFormat="1" ht="30" customHeight="1" x14ac:dyDescent="0.25">
      <c r="B101" s="154">
        <v>42</v>
      </c>
      <c r="C101" s="155"/>
      <c r="D101" s="156"/>
      <c r="E101" s="92" t="s">
        <v>118</v>
      </c>
      <c r="F101" s="166">
        <v>691.13</v>
      </c>
      <c r="G101" s="166">
        <v>193.75</v>
      </c>
      <c r="H101" s="166">
        <f t="shared" si="2"/>
        <v>28.03379971930028</v>
      </c>
    </row>
    <row r="102" spans="1:8" s="40" customFormat="1" ht="30" customHeight="1" x14ac:dyDescent="0.25">
      <c r="B102" s="179">
        <v>4221</v>
      </c>
      <c r="C102" s="176"/>
      <c r="D102" s="177"/>
      <c r="E102" s="92" t="s">
        <v>121</v>
      </c>
      <c r="F102" s="166">
        <v>0</v>
      </c>
      <c r="G102" s="166">
        <v>193.75</v>
      </c>
      <c r="H102" s="166" t="e">
        <f t="shared" si="2"/>
        <v>#DIV/0!</v>
      </c>
    </row>
    <row r="103" spans="1:8" s="40" customFormat="1" ht="39" customHeight="1" x14ac:dyDescent="0.25">
      <c r="B103" s="228" t="s">
        <v>241</v>
      </c>
      <c r="C103" s="229"/>
      <c r="D103" s="230"/>
      <c r="E103" s="91" t="s">
        <v>257</v>
      </c>
      <c r="F103" s="169">
        <v>73</v>
      </c>
      <c r="G103" s="169">
        <v>0</v>
      </c>
      <c r="H103" s="169">
        <f t="shared" si="2"/>
        <v>0</v>
      </c>
    </row>
    <row r="104" spans="1:8" s="40" customFormat="1" ht="30" customHeight="1" x14ac:dyDescent="0.25">
      <c r="B104" s="154">
        <v>42</v>
      </c>
      <c r="C104" s="155"/>
      <c r="D104" s="156"/>
      <c r="E104" s="87" t="s">
        <v>242</v>
      </c>
      <c r="F104" s="166">
        <v>73</v>
      </c>
      <c r="G104" s="166">
        <v>0</v>
      </c>
      <c r="H104" s="166">
        <f t="shared" si="2"/>
        <v>0</v>
      </c>
    </row>
    <row r="105" spans="1:8" s="40" customFormat="1" ht="37.9" customHeight="1" x14ac:dyDescent="0.25">
      <c r="A105" s="191"/>
      <c r="B105" s="234" t="s">
        <v>249</v>
      </c>
      <c r="C105" s="235"/>
      <c r="D105" s="236"/>
      <c r="E105" s="91" t="s">
        <v>273</v>
      </c>
      <c r="F105" s="169">
        <v>18.72</v>
      </c>
      <c r="G105" s="169">
        <v>0</v>
      </c>
      <c r="H105" s="169">
        <f t="shared" si="2"/>
        <v>0</v>
      </c>
    </row>
    <row r="106" spans="1:8" s="40" customFormat="1" ht="30" customHeight="1" x14ac:dyDescent="0.25">
      <c r="B106" s="154">
        <v>42</v>
      </c>
      <c r="C106" s="155"/>
      <c r="D106" s="156"/>
      <c r="E106" s="87" t="s">
        <v>118</v>
      </c>
      <c r="F106" s="166">
        <v>18.72</v>
      </c>
      <c r="G106" s="166">
        <v>0</v>
      </c>
      <c r="H106" s="166">
        <f t="shared" si="2"/>
        <v>0</v>
      </c>
    </row>
    <row r="107" spans="1:8" s="40" customFormat="1" ht="30" customHeight="1" x14ac:dyDescent="0.25">
      <c r="B107" s="224" t="s">
        <v>226</v>
      </c>
      <c r="C107" s="225"/>
      <c r="D107" s="226"/>
      <c r="E107" s="88" t="s">
        <v>243</v>
      </c>
      <c r="F107" s="169">
        <v>31853.47</v>
      </c>
      <c r="G107" s="169">
        <v>32792.33</v>
      </c>
      <c r="H107" s="169">
        <f t="shared" si="2"/>
        <v>102.94743398442934</v>
      </c>
    </row>
    <row r="108" spans="1:8" s="40" customFormat="1" ht="30" customHeight="1" x14ac:dyDescent="0.25">
      <c r="B108" s="228" t="s">
        <v>244</v>
      </c>
      <c r="C108" s="229"/>
      <c r="D108" s="230"/>
      <c r="E108" s="91" t="s">
        <v>245</v>
      </c>
      <c r="F108" s="169">
        <v>21235.65</v>
      </c>
      <c r="G108" s="169"/>
      <c r="H108" s="166">
        <f t="shared" si="2"/>
        <v>0</v>
      </c>
    </row>
    <row r="109" spans="1:8" s="40" customFormat="1" ht="30" customHeight="1" x14ac:dyDescent="0.25">
      <c r="B109" s="154">
        <v>37</v>
      </c>
      <c r="C109" s="155"/>
      <c r="D109" s="156"/>
      <c r="E109" s="87" t="s">
        <v>200</v>
      </c>
      <c r="F109" s="166">
        <v>21235.65</v>
      </c>
      <c r="G109" s="166">
        <v>28048.58</v>
      </c>
      <c r="H109" s="166">
        <f t="shared" ref="H109:H129" si="3">(G109/F109*100)</f>
        <v>132.08251219058519</v>
      </c>
    </row>
    <row r="110" spans="1:8" s="40" customFormat="1" ht="30" customHeight="1" x14ac:dyDescent="0.25">
      <c r="B110" s="154">
        <v>3722</v>
      </c>
      <c r="C110" s="155"/>
      <c r="D110" s="156"/>
      <c r="E110" s="87" t="s">
        <v>116</v>
      </c>
      <c r="F110" s="166">
        <v>0</v>
      </c>
      <c r="G110" s="166">
        <v>28048.58</v>
      </c>
      <c r="H110" s="166" t="e">
        <f t="shared" si="3"/>
        <v>#DIV/0!</v>
      </c>
    </row>
    <row r="111" spans="1:8" s="40" customFormat="1" ht="30" customHeight="1" x14ac:dyDescent="0.25">
      <c r="B111" s="163">
        <v>42</v>
      </c>
      <c r="C111" s="164"/>
      <c r="D111" s="165"/>
      <c r="E111" s="87" t="s">
        <v>118</v>
      </c>
      <c r="F111" s="166">
        <v>10617.82</v>
      </c>
      <c r="G111" s="166">
        <v>4743.75</v>
      </c>
      <c r="H111" s="166">
        <f t="shared" si="3"/>
        <v>44.677250132324716</v>
      </c>
    </row>
    <row r="112" spans="1:8" s="40" customFormat="1" ht="30" customHeight="1" x14ac:dyDescent="0.25">
      <c r="B112" s="163">
        <v>4241</v>
      </c>
      <c r="C112" s="164"/>
      <c r="D112" s="165"/>
      <c r="E112" s="87" t="s">
        <v>127</v>
      </c>
      <c r="F112" s="166">
        <v>0</v>
      </c>
      <c r="G112" s="166">
        <v>4743.75</v>
      </c>
      <c r="H112" s="166" t="e">
        <f t="shared" si="3"/>
        <v>#DIV/0!</v>
      </c>
    </row>
    <row r="113" spans="2:8" s="40" customFormat="1" ht="30" customHeight="1" x14ac:dyDescent="0.25">
      <c r="B113" s="224" t="s">
        <v>225</v>
      </c>
      <c r="C113" s="225"/>
      <c r="D113" s="226"/>
      <c r="E113" s="91" t="s">
        <v>201</v>
      </c>
      <c r="F113" s="169">
        <v>95104.91</v>
      </c>
      <c r="G113" s="169">
        <v>104253.46</v>
      </c>
      <c r="H113" s="169">
        <f t="shared" si="3"/>
        <v>109.61942974342756</v>
      </c>
    </row>
    <row r="114" spans="2:8" s="40" customFormat="1" ht="30" customHeight="1" x14ac:dyDescent="0.25">
      <c r="B114" s="228" t="s">
        <v>174</v>
      </c>
      <c r="C114" s="229"/>
      <c r="D114" s="230"/>
      <c r="E114" s="91" t="s">
        <v>188</v>
      </c>
      <c r="F114" s="169">
        <v>95104.91</v>
      </c>
      <c r="G114" s="169">
        <v>104253.46</v>
      </c>
      <c r="H114" s="169">
        <f t="shared" si="3"/>
        <v>109.61942974342756</v>
      </c>
    </row>
    <row r="115" spans="2:8" s="40" customFormat="1" ht="30" customHeight="1" x14ac:dyDescent="0.25">
      <c r="B115" s="231">
        <v>32</v>
      </c>
      <c r="C115" s="229"/>
      <c r="D115" s="230"/>
      <c r="E115" s="41" t="s">
        <v>12</v>
      </c>
      <c r="F115" s="166">
        <v>120618</v>
      </c>
      <c r="G115" s="166">
        <v>99721.44</v>
      </c>
      <c r="H115" s="166">
        <f t="shared" si="3"/>
        <v>82.675421578868821</v>
      </c>
    </row>
    <row r="116" spans="2:8" s="40" customFormat="1" ht="30" customHeight="1" x14ac:dyDescent="0.25">
      <c r="B116" s="84">
        <v>3222</v>
      </c>
      <c r="C116" s="85"/>
      <c r="D116" s="86"/>
      <c r="E116" s="92" t="s">
        <v>77</v>
      </c>
      <c r="F116" s="166">
        <v>0</v>
      </c>
      <c r="G116" s="166">
        <v>99721.44</v>
      </c>
      <c r="H116" s="166" t="e">
        <f t="shared" si="3"/>
        <v>#DIV/0!</v>
      </c>
    </row>
    <row r="117" spans="2:8" s="40" customFormat="1" ht="30" customHeight="1" x14ac:dyDescent="0.25">
      <c r="B117" s="237" t="s">
        <v>202</v>
      </c>
      <c r="C117" s="238"/>
      <c r="D117" s="239"/>
      <c r="E117" s="97" t="s">
        <v>203</v>
      </c>
      <c r="F117" s="169">
        <v>337809.86</v>
      </c>
      <c r="G117" s="169">
        <v>332737.44</v>
      </c>
      <c r="H117" s="166">
        <f t="shared" si="3"/>
        <v>98.498439329153982</v>
      </c>
    </row>
    <row r="118" spans="2:8" s="40" customFormat="1" ht="30" customHeight="1" x14ac:dyDescent="0.25">
      <c r="B118" s="224" t="s">
        <v>224</v>
      </c>
      <c r="C118" s="225"/>
      <c r="D118" s="226"/>
      <c r="E118" s="98" t="s">
        <v>204</v>
      </c>
      <c r="F118" s="169">
        <v>269666.34000000003</v>
      </c>
      <c r="G118" s="169">
        <v>250770.4</v>
      </c>
      <c r="H118" s="166">
        <f t="shared" si="3"/>
        <v>92.992844416548238</v>
      </c>
    </row>
    <row r="119" spans="2:8" s="40" customFormat="1" ht="30" customHeight="1" x14ac:dyDescent="0.25">
      <c r="B119" s="228" t="s">
        <v>171</v>
      </c>
      <c r="C119" s="229"/>
      <c r="D119" s="230"/>
      <c r="E119" s="91" t="s">
        <v>172</v>
      </c>
      <c r="F119" s="169">
        <v>200366.34</v>
      </c>
      <c r="G119" s="169">
        <v>179120.4</v>
      </c>
      <c r="H119" s="169">
        <f t="shared" si="3"/>
        <v>89.396452517922924</v>
      </c>
    </row>
    <row r="120" spans="2:8" s="40" customFormat="1" ht="30" customHeight="1" x14ac:dyDescent="0.25">
      <c r="B120" s="84">
        <v>31</v>
      </c>
      <c r="C120" s="85"/>
      <c r="D120" s="86"/>
      <c r="E120" s="87" t="s">
        <v>4</v>
      </c>
      <c r="F120" s="166">
        <v>83938.01</v>
      </c>
      <c r="G120" s="166">
        <v>81779.75</v>
      </c>
      <c r="H120" s="166">
        <f t="shared" si="3"/>
        <v>97.428745332418544</v>
      </c>
    </row>
    <row r="121" spans="2:8" s="40" customFormat="1" ht="30" customHeight="1" x14ac:dyDescent="0.25">
      <c r="B121" s="84">
        <v>3111</v>
      </c>
      <c r="C121" s="85"/>
      <c r="D121" s="86"/>
      <c r="E121" s="87" t="s">
        <v>24</v>
      </c>
      <c r="F121" s="166">
        <v>0</v>
      </c>
      <c r="G121" s="166">
        <v>67990.03</v>
      </c>
      <c r="H121" s="166" t="e">
        <f t="shared" si="3"/>
        <v>#DIV/0!</v>
      </c>
    </row>
    <row r="122" spans="2:8" s="40" customFormat="1" ht="30" customHeight="1" x14ac:dyDescent="0.25">
      <c r="B122" s="84">
        <v>3121</v>
      </c>
      <c r="C122" s="85"/>
      <c r="D122" s="86"/>
      <c r="E122" s="87" t="s">
        <v>66</v>
      </c>
      <c r="F122" s="166">
        <v>0</v>
      </c>
      <c r="G122" s="166">
        <v>2600</v>
      </c>
      <c r="H122" s="166" t="e">
        <f t="shared" si="3"/>
        <v>#DIV/0!</v>
      </c>
    </row>
    <row r="123" spans="2:8" s="40" customFormat="1" ht="30" customHeight="1" x14ac:dyDescent="0.25">
      <c r="B123" s="84">
        <v>3132</v>
      </c>
      <c r="C123" s="85"/>
      <c r="D123" s="86"/>
      <c r="E123" s="87" t="s">
        <v>68</v>
      </c>
      <c r="F123" s="166">
        <v>0</v>
      </c>
      <c r="G123" s="166">
        <v>11189.72</v>
      </c>
      <c r="H123" s="166" t="e">
        <f t="shared" si="3"/>
        <v>#DIV/0!</v>
      </c>
    </row>
    <row r="124" spans="2:8" s="40" customFormat="1" ht="30" customHeight="1" x14ac:dyDescent="0.25">
      <c r="B124" s="231">
        <v>32</v>
      </c>
      <c r="C124" s="229"/>
      <c r="D124" s="230"/>
      <c r="E124" s="41" t="s">
        <v>12</v>
      </c>
      <c r="F124" s="166">
        <v>116428.33</v>
      </c>
      <c r="G124" s="166">
        <v>97340.65</v>
      </c>
      <c r="H124" s="166">
        <f t="shared" si="3"/>
        <v>83.605639623964365</v>
      </c>
    </row>
    <row r="125" spans="2:8" s="40" customFormat="1" ht="30" customHeight="1" x14ac:dyDescent="0.25">
      <c r="B125" s="84">
        <v>3212</v>
      </c>
      <c r="C125" s="85"/>
      <c r="D125" s="86"/>
      <c r="E125" s="87" t="s">
        <v>199</v>
      </c>
      <c r="F125" s="166">
        <v>0</v>
      </c>
      <c r="G125" s="166">
        <v>1285.6500000000001</v>
      </c>
      <c r="H125" s="166" t="e">
        <f t="shared" si="3"/>
        <v>#DIV/0!</v>
      </c>
    </row>
    <row r="126" spans="2:8" s="40" customFormat="1" ht="30" customHeight="1" x14ac:dyDescent="0.25">
      <c r="B126" s="84">
        <v>3222</v>
      </c>
      <c r="C126" s="85"/>
      <c r="D126" s="86"/>
      <c r="E126" s="92" t="s">
        <v>77</v>
      </c>
      <c r="F126" s="166">
        <v>0</v>
      </c>
      <c r="G126" s="166">
        <v>96055</v>
      </c>
      <c r="H126" s="166" t="e">
        <f t="shared" si="3"/>
        <v>#DIV/0!</v>
      </c>
    </row>
    <row r="127" spans="2:8" s="40" customFormat="1" ht="30" customHeight="1" x14ac:dyDescent="0.25">
      <c r="B127" s="228" t="s">
        <v>174</v>
      </c>
      <c r="C127" s="229"/>
      <c r="D127" s="230"/>
      <c r="E127" s="91" t="s">
        <v>188</v>
      </c>
      <c r="F127" s="169">
        <v>69300</v>
      </c>
      <c r="G127" s="169">
        <v>71650</v>
      </c>
      <c r="H127" s="166">
        <f t="shared" si="3"/>
        <v>103.39105339105339</v>
      </c>
    </row>
    <row r="128" spans="2:8" s="40" customFormat="1" ht="30" customHeight="1" x14ac:dyDescent="0.25">
      <c r="B128" s="84">
        <v>31</v>
      </c>
      <c r="C128" s="85"/>
      <c r="D128" s="86"/>
      <c r="E128" s="87" t="s">
        <v>4</v>
      </c>
      <c r="F128" s="166">
        <v>68113.460000000006</v>
      </c>
      <c r="G128" s="166">
        <v>65662.52</v>
      </c>
      <c r="H128" s="166">
        <f t="shared" si="3"/>
        <v>96.401680372719284</v>
      </c>
    </row>
    <row r="129" spans="2:8" s="40" customFormat="1" ht="30" customHeight="1" x14ac:dyDescent="0.25">
      <c r="B129" s="84">
        <v>3111</v>
      </c>
      <c r="C129" s="85"/>
      <c r="D129" s="86"/>
      <c r="E129" s="87" t="s">
        <v>24</v>
      </c>
      <c r="F129" s="166">
        <v>0</v>
      </c>
      <c r="G129" s="166">
        <v>54560.1</v>
      </c>
      <c r="H129" s="166" t="e">
        <f t="shared" si="3"/>
        <v>#DIV/0!</v>
      </c>
    </row>
    <row r="130" spans="2:8" s="40" customFormat="1" ht="30" customHeight="1" x14ac:dyDescent="0.25">
      <c r="B130" s="84">
        <v>3121</v>
      </c>
      <c r="C130" s="85"/>
      <c r="D130" s="86"/>
      <c r="E130" s="87" t="s">
        <v>66</v>
      </c>
      <c r="F130" s="166">
        <v>0</v>
      </c>
      <c r="G130" s="166">
        <v>2100</v>
      </c>
      <c r="H130" s="166" t="e">
        <f t="shared" ref="H130:H168" si="4">(G130/F130*100)</f>
        <v>#DIV/0!</v>
      </c>
    </row>
    <row r="131" spans="2:8" s="40" customFormat="1" ht="30" customHeight="1" x14ac:dyDescent="0.25">
      <c r="B131" s="84">
        <v>3132</v>
      </c>
      <c r="C131" s="85"/>
      <c r="D131" s="86"/>
      <c r="E131" s="87" t="s">
        <v>68</v>
      </c>
      <c r="F131" s="166">
        <v>0</v>
      </c>
      <c r="G131" s="166">
        <v>9002.42</v>
      </c>
      <c r="H131" s="166" t="e">
        <f t="shared" si="4"/>
        <v>#DIV/0!</v>
      </c>
    </row>
    <row r="132" spans="2:8" s="40" customFormat="1" ht="30" customHeight="1" x14ac:dyDescent="0.25">
      <c r="B132" s="231">
        <v>32</v>
      </c>
      <c r="C132" s="229"/>
      <c r="D132" s="230"/>
      <c r="E132" s="41" t="s">
        <v>12</v>
      </c>
      <c r="F132" s="166">
        <v>1186.54</v>
      </c>
      <c r="G132" s="166">
        <v>5987.48</v>
      </c>
      <c r="H132" s="166">
        <f t="shared" si="4"/>
        <v>504.61678493771808</v>
      </c>
    </row>
    <row r="133" spans="2:8" s="40" customFormat="1" ht="30" customHeight="1" x14ac:dyDescent="0.25">
      <c r="B133" s="84">
        <v>3212</v>
      </c>
      <c r="C133" s="85"/>
      <c r="D133" s="86"/>
      <c r="E133" s="87" t="s">
        <v>199</v>
      </c>
      <c r="F133" s="166">
        <v>0</v>
      </c>
      <c r="G133" s="166">
        <v>919.4</v>
      </c>
      <c r="H133" s="166" t="e">
        <f t="shared" si="4"/>
        <v>#DIV/0!</v>
      </c>
    </row>
    <row r="134" spans="2:8" s="40" customFormat="1" ht="30" customHeight="1" x14ac:dyDescent="0.25">
      <c r="B134" s="190">
        <v>3222</v>
      </c>
      <c r="C134" s="188"/>
      <c r="D134" s="189"/>
      <c r="E134" s="87" t="s">
        <v>77</v>
      </c>
      <c r="F134" s="166">
        <v>0</v>
      </c>
      <c r="G134" s="166">
        <v>5068.08</v>
      </c>
      <c r="H134" s="166" t="e">
        <f t="shared" si="4"/>
        <v>#DIV/0!</v>
      </c>
    </row>
    <row r="135" spans="2:8" s="40" customFormat="1" ht="30" customHeight="1" x14ac:dyDescent="0.25">
      <c r="B135" s="224" t="s">
        <v>223</v>
      </c>
      <c r="C135" s="225"/>
      <c r="D135" s="226"/>
      <c r="E135" s="88" t="s">
        <v>205</v>
      </c>
      <c r="F135" s="169">
        <v>58871.519999999997</v>
      </c>
      <c r="G135" s="169">
        <v>72414.67</v>
      </c>
      <c r="H135" s="166">
        <f t="shared" si="4"/>
        <v>123.00458693779268</v>
      </c>
    </row>
    <row r="136" spans="2:8" s="40" customFormat="1" ht="30" customHeight="1" x14ac:dyDescent="0.25">
      <c r="B136" s="228" t="s">
        <v>175</v>
      </c>
      <c r="C136" s="229"/>
      <c r="D136" s="230"/>
      <c r="E136" s="89" t="s">
        <v>178</v>
      </c>
      <c r="F136" s="166">
        <v>34715</v>
      </c>
      <c r="G136" s="166">
        <v>39129.47</v>
      </c>
      <c r="H136" s="166">
        <f t="shared" si="4"/>
        <v>112.71631859426761</v>
      </c>
    </row>
    <row r="137" spans="2:8" s="40" customFormat="1" ht="30" customHeight="1" x14ac:dyDescent="0.25">
      <c r="B137" s="84">
        <v>31</v>
      </c>
      <c r="C137" s="85"/>
      <c r="D137" s="86"/>
      <c r="E137" s="87" t="s">
        <v>4</v>
      </c>
      <c r="F137" s="166">
        <v>34715</v>
      </c>
      <c r="G137" s="166">
        <v>39129.47</v>
      </c>
      <c r="H137" s="166">
        <f t="shared" si="4"/>
        <v>112.71631859426761</v>
      </c>
    </row>
    <row r="138" spans="2:8" s="40" customFormat="1" ht="30" customHeight="1" x14ac:dyDescent="0.25">
      <c r="B138" s="84">
        <v>3111</v>
      </c>
      <c r="C138" s="85"/>
      <c r="D138" s="86"/>
      <c r="E138" s="87" t="s">
        <v>24</v>
      </c>
      <c r="F138" s="166">
        <v>0</v>
      </c>
      <c r="G138" s="166">
        <v>39129.47</v>
      </c>
      <c r="H138" s="166" t="e">
        <f t="shared" si="4"/>
        <v>#DIV/0!</v>
      </c>
    </row>
    <row r="139" spans="2:8" s="40" customFormat="1" ht="30" customHeight="1" x14ac:dyDescent="0.25">
      <c r="B139" s="228" t="s">
        <v>177</v>
      </c>
      <c r="C139" s="229"/>
      <c r="D139" s="230"/>
      <c r="E139" s="91" t="s">
        <v>185</v>
      </c>
      <c r="F139" s="169">
        <v>3845.73</v>
      </c>
      <c r="G139" s="169">
        <v>6811.73</v>
      </c>
      <c r="H139" s="169">
        <f t="shared" si="4"/>
        <v>177.124499119803</v>
      </c>
    </row>
    <row r="140" spans="2:8" s="40" customFormat="1" ht="30" customHeight="1" x14ac:dyDescent="0.25">
      <c r="B140" s="93">
        <v>31</v>
      </c>
      <c r="C140" s="94"/>
      <c r="D140" s="95"/>
      <c r="E140" s="87" t="s">
        <v>4</v>
      </c>
      <c r="F140" s="166">
        <v>3845.73</v>
      </c>
      <c r="G140" s="166">
        <v>6811.73</v>
      </c>
      <c r="H140" s="166">
        <f t="shared" si="4"/>
        <v>177.124499119803</v>
      </c>
    </row>
    <row r="141" spans="2:8" s="40" customFormat="1" ht="30" customHeight="1" x14ac:dyDescent="0.25">
      <c r="B141" s="93">
        <v>3111</v>
      </c>
      <c r="C141" s="94"/>
      <c r="D141" s="95"/>
      <c r="E141" s="87" t="s">
        <v>24</v>
      </c>
      <c r="F141" s="166">
        <v>0</v>
      </c>
      <c r="G141" s="166">
        <v>6811.73</v>
      </c>
      <c r="H141" s="166" t="e">
        <f t="shared" si="4"/>
        <v>#DIV/0!</v>
      </c>
    </row>
    <row r="142" spans="2:8" s="40" customFormat="1" ht="30" customHeight="1" x14ac:dyDescent="0.25">
      <c r="B142" s="228" t="s">
        <v>186</v>
      </c>
      <c r="C142" s="229"/>
      <c r="D142" s="230"/>
      <c r="E142" s="91" t="s">
        <v>187</v>
      </c>
      <c r="F142" s="169">
        <v>15425.59</v>
      </c>
      <c r="G142" s="169">
        <v>21588.27</v>
      </c>
      <c r="H142" s="169">
        <f t="shared" si="4"/>
        <v>139.95101646031043</v>
      </c>
    </row>
    <row r="143" spans="2:8" s="40" customFormat="1" ht="30" customHeight="1" x14ac:dyDescent="0.25">
      <c r="B143" s="93">
        <v>31</v>
      </c>
      <c r="C143" s="94"/>
      <c r="D143" s="95"/>
      <c r="E143" s="87" t="s">
        <v>4</v>
      </c>
      <c r="F143" s="166">
        <v>12512.53</v>
      </c>
      <c r="G143" s="166">
        <v>18818.98</v>
      </c>
      <c r="H143" s="166">
        <f t="shared" si="4"/>
        <v>150.40107795945343</v>
      </c>
    </row>
    <row r="144" spans="2:8" s="40" customFormat="1" ht="30" customHeight="1" x14ac:dyDescent="0.25">
      <c r="B144" s="93">
        <v>3111</v>
      </c>
      <c r="C144" s="94"/>
      <c r="D144" s="95"/>
      <c r="E144" s="87" t="s">
        <v>24</v>
      </c>
      <c r="F144" s="166">
        <v>0</v>
      </c>
      <c r="G144" s="166">
        <v>5513.38</v>
      </c>
      <c r="H144" s="166" t="e">
        <f t="shared" si="4"/>
        <v>#DIV/0!</v>
      </c>
    </row>
    <row r="145" spans="2:8" s="40" customFormat="1" ht="30" customHeight="1" x14ac:dyDescent="0.25">
      <c r="B145" s="93">
        <v>3121</v>
      </c>
      <c r="C145" s="94"/>
      <c r="D145" s="95"/>
      <c r="E145" s="87" t="s">
        <v>66</v>
      </c>
      <c r="F145" s="166">
        <v>0</v>
      </c>
      <c r="G145" s="166">
        <v>6300</v>
      </c>
      <c r="H145" s="166" t="e">
        <f t="shared" si="4"/>
        <v>#DIV/0!</v>
      </c>
    </row>
    <row r="146" spans="2:8" s="40" customFormat="1" ht="30" customHeight="1" x14ac:dyDescent="0.25">
      <c r="B146" s="93">
        <v>3132</v>
      </c>
      <c r="C146" s="94"/>
      <c r="D146" s="95"/>
      <c r="E146" s="87" t="s">
        <v>68</v>
      </c>
      <c r="F146" s="166">
        <v>0</v>
      </c>
      <c r="G146" s="166">
        <v>7005.6</v>
      </c>
      <c r="H146" s="166" t="e">
        <f t="shared" si="4"/>
        <v>#DIV/0!</v>
      </c>
    </row>
    <row r="147" spans="2:8" s="40" customFormat="1" ht="30" customHeight="1" x14ac:dyDescent="0.25">
      <c r="B147" s="231">
        <v>32</v>
      </c>
      <c r="C147" s="229"/>
      <c r="D147" s="230"/>
      <c r="E147" s="41" t="s">
        <v>12</v>
      </c>
      <c r="F147" s="166">
        <v>2913.06</v>
      </c>
      <c r="G147" s="166">
        <v>2769.29</v>
      </c>
      <c r="H147" s="166">
        <f t="shared" si="4"/>
        <v>95.064639931892927</v>
      </c>
    </row>
    <row r="148" spans="2:8" s="40" customFormat="1" ht="30" customHeight="1" x14ac:dyDescent="0.25">
      <c r="B148" s="93">
        <v>3211</v>
      </c>
      <c r="C148" s="94"/>
      <c r="D148" s="95"/>
      <c r="E148" s="92" t="s">
        <v>26</v>
      </c>
      <c r="F148" s="166">
        <v>0</v>
      </c>
      <c r="G148" s="166">
        <v>165</v>
      </c>
      <c r="H148" s="166" t="e">
        <f t="shared" si="4"/>
        <v>#DIV/0!</v>
      </c>
    </row>
    <row r="149" spans="2:8" s="40" customFormat="1" ht="30" customHeight="1" x14ac:dyDescent="0.25">
      <c r="B149" s="93">
        <v>3212</v>
      </c>
      <c r="C149" s="94"/>
      <c r="D149" s="95"/>
      <c r="E149" s="87" t="s">
        <v>199</v>
      </c>
      <c r="F149" s="166">
        <v>0</v>
      </c>
      <c r="G149" s="166">
        <v>2604.29</v>
      </c>
      <c r="H149" s="166" t="e">
        <f t="shared" si="4"/>
        <v>#DIV/0!</v>
      </c>
    </row>
    <row r="150" spans="2:8" s="40" customFormat="1" ht="30" customHeight="1" x14ac:dyDescent="0.25">
      <c r="B150" s="228" t="s">
        <v>206</v>
      </c>
      <c r="C150" s="229"/>
      <c r="D150" s="230"/>
      <c r="E150" s="91" t="s">
        <v>207</v>
      </c>
      <c r="F150" s="169">
        <v>4885.2</v>
      </c>
      <c r="G150" s="169">
        <v>4885.2</v>
      </c>
      <c r="H150" s="169">
        <f t="shared" si="4"/>
        <v>100</v>
      </c>
    </row>
    <row r="151" spans="2:8" s="40" customFormat="1" ht="30" customHeight="1" x14ac:dyDescent="0.25">
      <c r="B151" s="93">
        <v>31</v>
      </c>
      <c r="C151" s="94"/>
      <c r="D151" s="95"/>
      <c r="E151" s="87" t="s">
        <v>4</v>
      </c>
      <c r="F151" s="166">
        <v>3941.46</v>
      </c>
      <c r="G151" s="166">
        <v>3941.46</v>
      </c>
      <c r="H151" s="166">
        <f t="shared" si="4"/>
        <v>100</v>
      </c>
    </row>
    <row r="152" spans="2:8" s="40" customFormat="1" ht="30" customHeight="1" x14ac:dyDescent="0.25">
      <c r="B152" s="93">
        <v>3111</v>
      </c>
      <c r="C152" s="94"/>
      <c r="D152" s="95"/>
      <c r="E152" s="87" t="s">
        <v>24</v>
      </c>
      <c r="F152" s="166">
        <v>0</v>
      </c>
      <c r="G152" s="166">
        <v>3941.46</v>
      </c>
      <c r="H152" s="166" t="e">
        <f t="shared" si="4"/>
        <v>#DIV/0!</v>
      </c>
    </row>
    <row r="153" spans="2:8" s="40" customFormat="1" ht="30" customHeight="1" x14ac:dyDescent="0.25">
      <c r="B153" s="224" t="s">
        <v>222</v>
      </c>
      <c r="C153" s="225"/>
      <c r="D153" s="226"/>
      <c r="E153" s="96" t="s">
        <v>208</v>
      </c>
      <c r="F153" s="169">
        <v>2200</v>
      </c>
      <c r="G153" s="169">
        <v>2503.83</v>
      </c>
      <c r="H153" s="169">
        <f t="shared" si="4"/>
        <v>113.81045454545453</v>
      </c>
    </row>
    <row r="154" spans="2:8" s="40" customFormat="1" ht="30" customHeight="1" x14ac:dyDescent="0.25">
      <c r="B154" s="228" t="s">
        <v>175</v>
      </c>
      <c r="C154" s="229"/>
      <c r="D154" s="230"/>
      <c r="E154" s="89" t="s">
        <v>178</v>
      </c>
      <c r="F154" s="169">
        <v>2200</v>
      </c>
      <c r="G154" s="169">
        <v>2199.83</v>
      </c>
      <c r="H154" s="169">
        <f t="shared" si="4"/>
        <v>99.99227272727272</v>
      </c>
    </row>
    <row r="155" spans="2:8" s="40" customFormat="1" ht="30" customHeight="1" x14ac:dyDescent="0.25">
      <c r="B155" s="231">
        <v>32</v>
      </c>
      <c r="C155" s="229"/>
      <c r="D155" s="230"/>
      <c r="E155" s="41" t="s">
        <v>12</v>
      </c>
      <c r="F155" s="166">
        <v>2200</v>
      </c>
      <c r="G155" s="166">
        <v>2199.83</v>
      </c>
      <c r="H155" s="166">
        <f t="shared" si="4"/>
        <v>99.99227272727272</v>
      </c>
    </row>
    <row r="156" spans="2:8" s="40" customFormat="1" ht="30" customHeight="1" x14ac:dyDescent="0.25">
      <c r="B156" s="93">
        <v>3221</v>
      </c>
      <c r="C156" s="94"/>
      <c r="D156" s="95"/>
      <c r="E156" s="92" t="s">
        <v>76</v>
      </c>
      <c r="F156" s="166">
        <v>0</v>
      </c>
      <c r="G156" s="166">
        <v>1099.83</v>
      </c>
      <c r="H156" s="166" t="e">
        <f t="shared" si="4"/>
        <v>#DIV/0!</v>
      </c>
    </row>
    <row r="157" spans="2:8" s="40" customFormat="1" ht="30" customHeight="1" x14ac:dyDescent="0.25">
      <c r="B157" s="93">
        <v>3237</v>
      </c>
      <c r="C157" s="94"/>
      <c r="D157" s="95"/>
      <c r="E157" s="87" t="s">
        <v>94</v>
      </c>
      <c r="F157" s="182">
        <v>0</v>
      </c>
      <c r="G157" s="166">
        <v>500</v>
      </c>
      <c r="H157" s="166" t="e">
        <f>(G157/#REF!*100)</f>
        <v>#REF!</v>
      </c>
    </row>
    <row r="158" spans="2:8" s="40" customFormat="1" ht="30" customHeight="1" x14ac:dyDescent="0.25">
      <c r="B158" s="93">
        <v>3239</v>
      </c>
      <c r="C158" s="94"/>
      <c r="D158" s="95"/>
      <c r="E158" s="87" t="s">
        <v>98</v>
      </c>
      <c r="F158" s="166">
        <v>0</v>
      </c>
      <c r="G158" s="166">
        <v>600</v>
      </c>
      <c r="H158" s="166" t="e">
        <f t="shared" si="4"/>
        <v>#DIV/0!</v>
      </c>
    </row>
    <row r="159" spans="2:8" s="191" customFormat="1" ht="30" customHeight="1" x14ac:dyDescent="0.25">
      <c r="B159" s="234" t="s">
        <v>174</v>
      </c>
      <c r="C159" s="235"/>
      <c r="D159" s="236"/>
      <c r="E159" s="91" t="s">
        <v>185</v>
      </c>
      <c r="F159" s="169">
        <v>0</v>
      </c>
      <c r="G159" s="169">
        <v>304</v>
      </c>
      <c r="H159" s="169" t="e">
        <f t="shared" si="4"/>
        <v>#DIV/0!</v>
      </c>
    </row>
    <row r="160" spans="2:8" s="40" customFormat="1" ht="30" customHeight="1" x14ac:dyDescent="0.25">
      <c r="B160" s="93">
        <v>32</v>
      </c>
      <c r="C160" s="94"/>
      <c r="D160" s="95"/>
      <c r="E160" s="87" t="s">
        <v>12</v>
      </c>
      <c r="F160" s="166">
        <v>0</v>
      </c>
      <c r="G160" s="166">
        <v>304</v>
      </c>
      <c r="H160" s="166" t="e">
        <f t="shared" si="4"/>
        <v>#DIV/0!</v>
      </c>
    </row>
    <row r="161" spans="2:8" s="40" customFormat="1" ht="30" customHeight="1" x14ac:dyDescent="0.25">
      <c r="B161" s="93">
        <v>3222</v>
      </c>
      <c r="C161" s="94"/>
      <c r="D161" s="95"/>
      <c r="E161" s="87" t="s">
        <v>77</v>
      </c>
      <c r="F161" s="166">
        <v>0</v>
      </c>
      <c r="G161" s="166">
        <v>304</v>
      </c>
      <c r="H161" s="166" t="e">
        <f t="shared" si="4"/>
        <v>#DIV/0!</v>
      </c>
    </row>
    <row r="162" spans="2:8" s="40" customFormat="1" ht="30" customHeight="1" x14ac:dyDescent="0.25">
      <c r="B162" s="224" t="s">
        <v>221</v>
      </c>
      <c r="C162" s="225"/>
      <c r="D162" s="226"/>
      <c r="E162" s="96" t="s">
        <v>209</v>
      </c>
      <c r="F162" s="169">
        <v>5830</v>
      </c>
      <c r="G162" s="169">
        <v>5830</v>
      </c>
      <c r="H162" s="169">
        <f t="shared" si="4"/>
        <v>100</v>
      </c>
    </row>
    <row r="163" spans="2:8" s="40" customFormat="1" ht="30" customHeight="1" x14ac:dyDescent="0.25">
      <c r="B163" s="228" t="s">
        <v>175</v>
      </c>
      <c r="C163" s="229"/>
      <c r="D163" s="230"/>
      <c r="E163" s="89" t="s">
        <v>178</v>
      </c>
      <c r="F163" s="169">
        <v>5830</v>
      </c>
      <c r="G163" s="169">
        <v>5830</v>
      </c>
      <c r="H163" s="169">
        <f t="shared" si="4"/>
        <v>100</v>
      </c>
    </row>
    <row r="164" spans="2:8" s="40" customFormat="1" ht="30" customHeight="1" x14ac:dyDescent="0.25">
      <c r="B164" s="231">
        <v>32</v>
      </c>
      <c r="C164" s="229"/>
      <c r="D164" s="230"/>
      <c r="E164" s="41" t="s">
        <v>12</v>
      </c>
      <c r="F164" s="166">
        <v>5830</v>
      </c>
      <c r="G164" s="166">
        <v>5830</v>
      </c>
      <c r="H164" s="166">
        <f t="shared" si="4"/>
        <v>100</v>
      </c>
    </row>
    <row r="165" spans="2:8" s="40" customFormat="1" ht="30" customHeight="1" x14ac:dyDescent="0.25">
      <c r="B165" s="93">
        <v>3231</v>
      </c>
      <c r="C165" s="94"/>
      <c r="D165" s="95"/>
      <c r="E165" s="87" t="s">
        <v>86</v>
      </c>
      <c r="F165" s="166">
        <v>0</v>
      </c>
      <c r="G165" s="166">
        <v>3750</v>
      </c>
      <c r="H165" s="166" t="e">
        <f t="shared" si="4"/>
        <v>#DIV/0!</v>
      </c>
    </row>
    <row r="166" spans="2:8" s="40" customFormat="1" ht="30" customHeight="1" x14ac:dyDescent="0.25">
      <c r="B166" s="93">
        <v>3237</v>
      </c>
      <c r="C166" s="94"/>
      <c r="D166" s="95"/>
      <c r="E166" s="87" t="s">
        <v>94</v>
      </c>
      <c r="F166" s="166">
        <v>0</v>
      </c>
      <c r="G166" s="166">
        <v>2080</v>
      </c>
      <c r="H166" s="166" t="e">
        <f t="shared" si="4"/>
        <v>#DIV/0!</v>
      </c>
    </row>
    <row r="167" spans="2:8" s="40" customFormat="1" ht="30" customHeight="1" x14ac:dyDescent="0.25">
      <c r="B167" s="224" t="s">
        <v>220</v>
      </c>
      <c r="C167" s="225"/>
      <c r="D167" s="226"/>
      <c r="E167" s="96" t="s">
        <v>210</v>
      </c>
      <c r="F167" s="169">
        <v>1242</v>
      </c>
      <c r="G167" s="169">
        <v>1218.54</v>
      </c>
      <c r="H167" s="169">
        <f t="shared" si="4"/>
        <v>98.1111111111111</v>
      </c>
    </row>
    <row r="168" spans="2:8" s="40" customFormat="1" ht="30" customHeight="1" x14ac:dyDescent="0.25">
      <c r="B168" s="228" t="s">
        <v>174</v>
      </c>
      <c r="C168" s="229"/>
      <c r="D168" s="230"/>
      <c r="E168" s="91" t="s">
        <v>188</v>
      </c>
      <c r="F168" s="169">
        <v>1218.6500000000001</v>
      </c>
      <c r="G168" s="169">
        <v>1218.54</v>
      </c>
      <c r="H168" s="169">
        <f t="shared" si="4"/>
        <v>99.990973618348164</v>
      </c>
    </row>
    <row r="169" spans="2:8" s="40" customFormat="1" ht="30" customHeight="1" x14ac:dyDescent="0.25">
      <c r="B169" s="93">
        <v>38</v>
      </c>
      <c r="C169" s="94"/>
      <c r="D169" s="95"/>
      <c r="E169" s="87" t="s">
        <v>211</v>
      </c>
      <c r="F169" s="166">
        <v>1242</v>
      </c>
      <c r="G169" s="166">
        <v>1218.54</v>
      </c>
      <c r="H169" s="166">
        <f t="shared" ref="H169:H181" si="5">(G169/F169*100)</f>
        <v>98.1111111111111</v>
      </c>
    </row>
    <row r="170" spans="2:8" s="40" customFormat="1" ht="30" customHeight="1" x14ac:dyDescent="0.25">
      <c r="B170" s="93">
        <v>381</v>
      </c>
      <c r="C170" s="94"/>
      <c r="D170" s="95"/>
      <c r="E170" s="87" t="s">
        <v>129</v>
      </c>
      <c r="F170" s="166">
        <v>0</v>
      </c>
      <c r="G170" s="166">
        <v>1218.54</v>
      </c>
      <c r="H170" s="166" t="e">
        <f t="shared" si="5"/>
        <v>#DIV/0!</v>
      </c>
    </row>
    <row r="171" spans="2:8" s="40" customFormat="1" ht="30" customHeight="1" x14ac:dyDescent="0.25">
      <c r="B171" s="237" t="s">
        <v>212</v>
      </c>
      <c r="C171" s="238"/>
      <c r="D171" s="239"/>
      <c r="E171" s="97" t="s">
        <v>213</v>
      </c>
      <c r="F171" s="169">
        <v>2970.74</v>
      </c>
      <c r="G171" s="169">
        <v>2587.63</v>
      </c>
      <c r="H171" s="166">
        <f t="shared" si="5"/>
        <v>87.103886573715656</v>
      </c>
    </row>
    <row r="172" spans="2:8" s="40" customFormat="1" ht="30" customHeight="1" x14ac:dyDescent="0.25">
      <c r="B172" s="224" t="s">
        <v>219</v>
      </c>
      <c r="C172" s="225"/>
      <c r="D172" s="226"/>
      <c r="E172" s="96" t="s">
        <v>214</v>
      </c>
      <c r="F172" s="169">
        <v>2970.74</v>
      </c>
      <c r="G172" s="169">
        <v>2587.63</v>
      </c>
      <c r="H172" s="169">
        <f t="shared" si="5"/>
        <v>87.103886573715656</v>
      </c>
    </row>
    <row r="173" spans="2:8" s="40" customFormat="1" ht="30" customHeight="1" x14ac:dyDescent="0.25">
      <c r="B173" s="228" t="s">
        <v>175</v>
      </c>
      <c r="C173" s="229"/>
      <c r="D173" s="230"/>
      <c r="E173" s="91" t="s">
        <v>246</v>
      </c>
      <c r="F173" s="169">
        <v>2015.13</v>
      </c>
      <c r="G173" s="169">
        <v>2015.13</v>
      </c>
      <c r="H173" s="169">
        <f t="shared" si="5"/>
        <v>100</v>
      </c>
    </row>
    <row r="174" spans="2:8" s="40" customFormat="1" ht="30" customHeight="1" x14ac:dyDescent="0.25">
      <c r="B174" s="99">
        <v>32</v>
      </c>
      <c r="C174" s="100"/>
      <c r="D174" s="101"/>
      <c r="E174" s="87" t="s">
        <v>12</v>
      </c>
      <c r="F174" s="166">
        <v>2015.13</v>
      </c>
      <c r="G174" s="166">
        <v>2015.13</v>
      </c>
      <c r="H174" s="166">
        <f t="shared" si="5"/>
        <v>100</v>
      </c>
    </row>
    <row r="175" spans="2:8" s="40" customFormat="1" ht="30" customHeight="1" x14ac:dyDescent="0.25">
      <c r="B175" s="99">
        <v>3221</v>
      </c>
      <c r="C175" s="100"/>
      <c r="D175" s="101"/>
      <c r="E175" s="87" t="s">
        <v>76</v>
      </c>
      <c r="F175" s="166">
        <v>0</v>
      </c>
      <c r="G175" s="166">
        <v>81.23</v>
      </c>
      <c r="H175" s="166" t="e">
        <f t="shared" si="5"/>
        <v>#DIV/0!</v>
      </c>
    </row>
    <row r="176" spans="2:8" s="40" customFormat="1" ht="30" customHeight="1" x14ac:dyDescent="0.25">
      <c r="B176" s="93">
        <v>3222</v>
      </c>
      <c r="C176" s="94"/>
      <c r="D176" s="95"/>
      <c r="E176" s="87" t="s">
        <v>77</v>
      </c>
      <c r="F176" s="166">
        <v>0</v>
      </c>
      <c r="G176" s="166">
        <v>224.92</v>
      </c>
      <c r="H176" s="166" t="e">
        <f t="shared" si="5"/>
        <v>#DIV/0!</v>
      </c>
    </row>
    <row r="177" spans="2:8" s="40" customFormat="1" ht="30" customHeight="1" x14ac:dyDescent="0.25">
      <c r="B177" s="163">
        <v>3224</v>
      </c>
      <c r="C177" s="164"/>
      <c r="D177" s="165"/>
      <c r="E177" s="87" t="s">
        <v>196</v>
      </c>
      <c r="F177" s="166">
        <v>0</v>
      </c>
      <c r="G177" s="166">
        <v>698.98</v>
      </c>
      <c r="H177" s="166" t="e">
        <f t="shared" si="5"/>
        <v>#DIV/0!</v>
      </c>
    </row>
    <row r="178" spans="2:8" s="40" customFormat="1" ht="30" customHeight="1" x14ac:dyDescent="0.25">
      <c r="B178" s="93">
        <v>3237</v>
      </c>
      <c r="C178" s="94"/>
      <c r="D178" s="95"/>
      <c r="E178" s="87" t="s">
        <v>94</v>
      </c>
      <c r="F178" s="166">
        <v>0</v>
      </c>
      <c r="G178" s="166">
        <v>241.6</v>
      </c>
      <c r="H178" s="166" t="e">
        <f t="shared" si="5"/>
        <v>#DIV/0!</v>
      </c>
    </row>
    <row r="179" spans="2:8" s="40" customFormat="1" ht="30" customHeight="1" x14ac:dyDescent="0.25">
      <c r="B179" s="93">
        <v>3291</v>
      </c>
      <c r="C179" s="94"/>
      <c r="D179" s="95"/>
      <c r="E179" s="87" t="s">
        <v>247</v>
      </c>
      <c r="F179" s="166">
        <v>0</v>
      </c>
      <c r="G179" s="166">
        <v>768.4</v>
      </c>
      <c r="H179" s="166" t="e">
        <f t="shared" si="5"/>
        <v>#DIV/0!</v>
      </c>
    </row>
    <row r="180" spans="2:8" s="40" customFormat="1" ht="30" customHeight="1" x14ac:dyDescent="0.25">
      <c r="B180" s="228" t="s">
        <v>174</v>
      </c>
      <c r="C180" s="229"/>
      <c r="D180" s="230"/>
      <c r="E180" s="91" t="s">
        <v>245</v>
      </c>
      <c r="F180" s="166">
        <v>955.61</v>
      </c>
      <c r="G180" s="166">
        <v>572.5</v>
      </c>
      <c r="H180" s="166">
        <f t="shared" si="5"/>
        <v>59.909377256412135</v>
      </c>
    </row>
    <row r="181" spans="2:8" s="40" customFormat="1" ht="30" customHeight="1" x14ac:dyDescent="0.25">
      <c r="B181" s="163">
        <v>32</v>
      </c>
      <c r="C181" s="164"/>
      <c r="D181" s="165"/>
      <c r="E181" s="87" t="s">
        <v>12</v>
      </c>
      <c r="F181" s="166">
        <v>955.61</v>
      </c>
      <c r="G181" s="166">
        <v>572.5</v>
      </c>
      <c r="H181" s="166">
        <f t="shared" si="5"/>
        <v>59.909377256412135</v>
      </c>
    </row>
    <row r="182" spans="2:8" s="40" customFormat="1" ht="30" customHeight="1" x14ac:dyDescent="0.25">
      <c r="B182" s="163">
        <v>3231</v>
      </c>
      <c r="C182" s="164"/>
      <c r="D182" s="165"/>
      <c r="E182" s="87" t="s">
        <v>86</v>
      </c>
      <c r="F182" s="166">
        <v>0</v>
      </c>
      <c r="G182" s="166">
        <v>572.5</v>
      </c>
      <c r="H182" s="166" t="e">
        <f t="shared" ref="H182:H191" si="6">(G182/F182*100)</f>
        <v>#DIV/0!</v>
      </c>
    </row>
    <row r="183" spans="2:8" s="40" customFormat="1" ht="30" customHeight="1" x14ac:dyDescent="0.25">
      <c r="B183" s="237" t="s">
        <v>215</v>
      </c>
      <c r="C183" s="238"/>
      <c r="D183" s="239"/>
      <c r="E183" s="97" t="s">
        <v>216</v>
      </c>
      <c r="F183" s="169">
        <v>1195.45</v>
      </c>
      <c r="G183" s="169">
        <v>3824.5</v>
      </c>
      <c r="H183" s="166">
        <f t="shared" si="6"/>
        <v>319.92136852231374</v>
      </c>
    </row>
    <row r="184" spans="2:8" s="40" customFormat="1" ht="30" customHeight="1" x14ac:dyDescent="0.25">
      <c r="B184" s="224" t="s">
        <v>217</v>
      </c>
      <c r="C184" s="225"/>
      <c r="D184" s="226"/>
      <c r="E184" s="97" t="s">
        <v>218</v>
      </c>
      <c r="F184" s="169">
        <v>1195.45</v>
      </c>
      <c r="G184" s="169">
        <v>3824.5</v>
      </c>
      <c r="H184" s="166">
        <f t="shared" si="6"/>
        <v>319.92136852231374</v>
      </c>
    </row>
    <row r="185" spans="2:8" s="40" customFormat="1" ht="30" customHeight="1" x14ac:dyDescent="0.25">
      <c r="B185" s="228" t="s">
        <v>174</v>
      </c>
      <c r="C185" s="229"/>
      <c r="D185" s="230"/>
      <c r="E185" s="91" t="s">
        <v>245</v>
      </c>
      <c r="F185" s="169">
        <v>930</v>
      </c>
      <c r="G185" s="169">
        <v>3751.83</v>
      </c>
      <c r="H185" s="169">
        <f t="shared" si="6"/>
        <v>403.4225806451613</v>
      </c>
    </row>
    <row r="186" spans="2:8" s="40" customFormat="1" ht="30" customHeight="1" x14ac:dyDescent="0.25">
      <c r="B186" s="99">
        <v>42</v>
      </c>
      <c r="C186" s="100"/>
      <c r="D186" s="101"/>
      <c r="E186" s="87" t="s">
        <v>118</v>
      </c>
      <c r="F186" s="166">
        <v>930</v>
      </c>
      <c r="G186" s="166">
        <v>3751.83</v>
      </c>
      <c r="H186" s="166">
        <f t="shared" si="6"/>
        <v>403.4225806451613</v>
      </c>
    </row>
    <row r="187" spans="2:8" s="40" customFormat="1" ht="30" customHeight="1" x14ac:dyDescent="0.25">
      <c r="B187" s="99">
        <v>4227</v>
      </c>
      <c r="C187" s="102"/>
      <c r="D187" s="103"/>
      <c r="E187" s="101" t="s">
        <v>274</v>
      </c>
      <c r="F187" s="166">
        <v>0</v>
      </c>
      <c r="G187" s="166">
        <v>2650</v>
      </c>
      <c r="H187" s="166" t="e">
        <f t="shared" si="6"/>
        <v>#DIV/0!</v>
      </c>
    </row>
    <row r="188" spans="2:8" s="40" customFormat="1" ht="30" customHeight="1" x14ac:dyDescent="0.25">
      <c r="B188" s="99">
        <v>4241</v>
      </c>
      <c r="C188" s="102"/>
      <c r="D188" s="103"/>
      <c r="E188" s="101" t="s">
        <v>127</v>
      </c>
      <c r="F188" s="166">
        <v>0</v>
      </c>
      <c r="G188" s="166">
        <v>1101.83</v>
      </c>
      <c r="H188" s="166" t="e">
        <f t="shared" si="6"/>
        <v>#DIV/0!</v>
      </c>
    </row>
    <row r="189" spans="2:8" s="40" customFormat="1" ht="30" customHeight="1" x14ac:dyDescent="0.25">
      <c r="B189" s="228" t="s">
        <v>191</v>
      </c>
      <c r="C189" s="229"/>
      <c r="D189" s="230"/>
      <c r="E189" s="91" t="s">
        <v>192</v>
      </c>
      <c r="F189" s="169">
        <v>265.45</v>
      </c>
      <c r="G189" s="169">
        <v>72.67</v>
      </c>
      <c r="H189" s="169">
        <f t="shared" si="6"/>
        <v>27.376153701262005</v>
      </c>
    </row>
    <row r="190" spans="2:8" s="40" customFormat="1" ht="30" customHeight="1" x14ac:dyDescent="0.25">
      <c r="B190" s="93">
        <v>42</v>
      </c>
      <c r="C190" s="94"/>
      <c r="D190" s="95"/>
      <c r="E190" s="87" t="s">
        <v>118</v>
      </c>
      <c r="F190" s="166">
        <v>265.45</v>
      </c>
      <c r="G190" s="166">
        <v>72.67</v>
      </c>
      <c r="H190" s="166">
        <f t="shared" si="6"/>
        <v>27.376153701262005</v>
      </c>
    </row>
    <row r="191" spans="2:8" s="40" customFormat="1" ht="30" customHeight="1" x14ac:dyDescent="0.25">
      <c r="B191" s="163">
        <v>4241</v>
      </c>
      <c r="C191" s="164"/>
      <c r="D191" s="165"/>
      <c r="E191" s="87" t="s">
        <v>127</v>
      </c>
      <c r="F191" s="166">
        <v>0</v>
      </c>
      <c r="G191" s="166">
        <v>72.67</v>
      </c>
      <c r="H191" s="166" t="e">
        <f t="shared" si="6"/>
        <v>#DIV/0!</v>
      </c>
    </row>
    <row r="192" spans="2:8" s="40" customFormat="1" ht="30" customHeight="1" x14ac:dyDescent="0.25"/>
  </sheetData>
  <mergeCells count="81">
    <mergeCell ref="B127:D127"/>
    <mergeCell ref="B132:D132"/>
    <mergeCell ref="B136:D136"/>
    <mergeCell ref="B135:D135"/>
    <mergeCell ref="B153:D153"/>
    <mergeCell ref="B139:D139"/>
    <mergeCell ref="B142:D142"/>
    <mergeCell ref="B147:D147"/>
    <mergeCell ref="B189:D189"/>
    <mergeCell ref="B168:D168"/>
    <mergeCell ref="B173:D173"/>
    <mergeCell ref="B172:D172"/>
    <mergeCell ref="B183:D183"/>
    <mergeCell ref="B184:D184"/>
    <mergeCell ref="B185:D185"/>
    <mergeCell ref="B180:D180"/>
    <mergeCell ref="B3:H3"/>
    <mergeCell ref="B29:D29"/>
    <mergeCell ref="B5:E5"/>
    <mergeCell ref="B6:E6"/>
    <mergeCell ref="B7:D7"/>
    <mergeCell ref="B8:D8"/>
    <mergeCell ref="B27:D27"/>
    <mergeCell ref="B28:D28"/>
    <mergeCell ref="B10:D10"/>
    <mergeCell ref="B11:D11"/>
    <mergeCell ref="B12:D12"/>
    <mergeCell ref="B13:D13"/>
    <mergeCell ref="B15:D15"/>
    <mergeCell ref="B16:D16"/>
    <mergeCell ref="B17:D17"/>
    <mergeCell ref="B9:D9"/>
    <mergeCell ref="B117:D117"/>
    <mergeCell ref="B118:D118"/>
    <mergeCell ref="B119:D119"/>
    <mergeCell ref="B124:D124"/>
    <mergeCell ref="B41:D41"/>
    <mergeCell ref="B44:D44"/>
    <mergeCell ref="B113:D113"/>
    <mergeCell ref="B52:D52"/>
    <mergeCell ref="B48:D48"/>
    <mergeCell ref="B51:D51"/>
    <mergeCell ref="B73:D73"/>
    <mergeCell ref="B98:D98"/>
    <mergeCell ref="B107:D107"/>
    <mergeCell ref="B76:D76"/>
    <mergeCell ref="B84:D84"/>
    <mergeCell ref="B94:D94"/>
    <mergeCell ref="B14:D14"/>
    <mergeCell ref="B25:D25"/>
    <mergeCell ref="B45:D45"/>
    <mergeCell ref="B47:D47"/>
    <mergeCell ref="B18:D18"/>
    <mergeCell ref="B22:D22"/>
    <mergeCell ref="B23:D23"/>
    <mergeCell ref="B26:D26"/>
    <mergeCell ref="B43:D43"/>
    <mergeCell ref="B19:D19"/>
    <mergeCell ref="B21:D21"/>
    <mergeCell ref="B24:D24"/>
    <mergeCell ref="B40:D40"/>
    <mergeCell ref="B30:D30"/>
    <mergeCell ref="B31:D31"/>
    <mergeCell ref="B20:D20"/>
    <mergeCell ref="B164:D164"/>
    <mergeCell ref="B167:D167"/>
    <mergeCell ref="B150:D150"/>
    <mergeCell ref="B171:D171"/>
    <mergeCell ref="B154:D154"/>
    <mergeCell ref="B155:D155"/>
    <mergeCell ref="B162:D162"/>
    <mergeCell ref="B163:D163"/>
    <mergeCell ref="B159:D159"/>
    <mergeCell ref="B114:D114"/>
    <mergeCell ref="B115:D115"/>
    <mergeCell ref="B108:D108"/>
    <mergeCell ref="B95:D95"/>
    <mergeCell ref="B97:D97"/>
    <mergeCell ref="B103:D103"/>
    <mergeCell ref="B100:D100"/>
    <mergeCell ref="B105:D105"/>
  </mergeCell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0"/>
  <sheetViews>
    <sheetView workbookViewId="0">
      <selection activeCell="G51" sqref="G5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7.5703125" bestFit="1" customWidth="1"/>
    <col min="5" max="5" width="5.42578125" customWidth="1"/>
    <col min="6" max="6" width="44.7109375" customWidth="1"/>
    <col min="7" max="10" width="25.28515625" style="127" customWidth="1"/>
    <col min="11" max="12" width="15.7109375" style="105" customWidth="1"/>
  </cols>
  <sheetData>
    <row r="1" spans="1:13" ht="18" customHeight="1" x14ac:dyDescent="0.25">
      <c r="A1" s="199" t="s">
        <v>259</v>
      </c>
      <c r="B1" s="199"/>
      <c r="C1" s="199"/>
      <c r="D1" s="199"/>
      <c r="E1" s="199"/>
      <c r="F1" s="199"/>
      <c r="G1" s="117"/>
      <c r="H1" s="117"/>
      <c r="I1" s="117"/>
      <c r="J1" s="117"/>
      <c r="K1" s="104"/>
    </row>
    <row r="2" spans="1:13" ht="15.75" customHeight="1" x14ac:dyDescent="0.25">
      <c r="B2" s="205" t="s">
        <v>11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3" ht="18" x14ac:dyDescent="0.25">
      <c r="B3" s="2"/>
      <c r="C3" s="2"/>
      <c r="D3" s="2"/>
      <c r="E3" s="18"/>
      <c r="F3" s="2"/>
      <c r="G3" s="117"/>
      <c r="H3" s="117"/>
      <c r="I3" s="117"/>
      <c r="J3" s="129"/>
      <c r="K3" s="106"/>
    </row>
    <row r="4" spans="1:13" ht="18" customHeight="1" x14ac:dyDescent="0.25">
      <c r="B4" s="205" t="s">
        <v>60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3" ht="18" x14ac:dyDescent="0.25">
      <c r="B5" s="2"/>
      <c r="C5" s="2"/>
      <c r="D5" s="2"/>
      <c r="E5" s="18"/>
      <c r="F5" s="2"/>
      <c r="G5" s="117"/>
      <c r="H5" s="117"/>
      <c r="I5" s="117"/>
      <c r="J5" s="129"/>
      <c r="K5" s="106"/>
    </row>
    <row r="6" spans="1:13" ht="15.75" customHeight="1" x14ac:dyDescent="0.25">
      <c r="B6" s="205" t="s">
        <v>18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3" ht="18" x14ac:dyDescent="0.25">
      <c r="B7" s="2"/>
      <c r="C7" s="2"/>
      <c r="D7" s="2"/>
      <c r="E7" s="18"/>
      <c r="F7" s="2"/>
      <c r="G7" s="117"/>
      <c r="H7" s="117"/>
      <c r="I7" s="117"/>
      <c r="J7" s="129"/>
      <c r="K7" s="106"/>
    </row>
    <row r="8" spans="1:13" ht="32.25" customHeight="1" x14ac:dyDescent="0.25">
      <c r="B8" s="218" t="s">
        <v>6</v>
      </c>
      <c r="C8" s="219"/>
      <c r="D8" s="219"/>
      <c r="E8" s="219"/>
      <c r="F8" s="220"/>
      <c r="G8" s="118" t="s">
        <v>229</v>
      </c>
      <c r="H8" s="118" t="s">
        <v>263</v>
      </c>
      <c r="I8" s="118" t="s">
        <v>264</v>
      </c>
      <c r="J8" s="118" t="s">
        <v>265</v>
      </c>
      <c r="K8" s="36" t="s">
        <v>17</v>
      </c>
      <c r="L8" s="36" t="s">
        <v>48</v>
      </c>
    </row>
    <row r="9" spans="1:13" s="23" customFormat="1" ht="11.25" x14ac:dyDescent="0.2">
      <c r="B9" s="221">
        <v>1</v>
      </c>
      <c r="C9" s="222"/>
      <c r="D9" s="222"/>
      <c r="E9" s="222"/>
      <c r="F9" s="223"/>
      <c r="G9" s="119"/>
      <c r="H9" s="119"/>
      <c r="I9" s="119"/>
      <c r="J9" s="119">
        <v>5</v>
      </c>
      <c r="K9" s="119" t="s">
        <v>19</v>
      </c>
      <c r="L9" s="119" t="s">
        <v>20</v>
      </c>
    </row>
    <row r="10" spans="1:13" x14ac:dyDescent="0.25">
      <c r="B10" s="78"/>
      <c r="C10" s="78"/>
      <c r="D10" s="78"/>
      <c r="E10" s="78"/>
      <c r="F10" s="78" t="s">
        <v>49</v>
      </c>
      <c r="G10" s="120">
        <f>SUM(G11+G37)</f>
        <v>2009035.37</v>
      </c>
      <c r="H10" s="120">
        <f>SUM(H11+H37)</f>
        <v>2492606.5299999998</v>
      </c>
      <c r="I10" s="120">
        <f t="shared" ref="I10:J10" si="0">SUM(I11+I37)</f>
        <v>2492606.5299999998</v>
      </c>
      <c r="J10" s="120">
        <f t="shared" si="0"/>
        <v>2513279.9200000004</v>
      </c>
      <c r="K10" s="175">
        <f t="shared" ref="K10:K40" si="1">J10/G10*100</f>
        <v>125.09883885220002</v>
      </c>
      <c r="L10" s="175">
        <f t="shared" ref="L10:L40" si="2">J10/I10*100</f>
        <v>100.82938842337063</v>
      </c>
    </row>
    <row r="11" spans="1:13" ht="15.75" customHeight="1" x14ac:dyDescent="0.25">
      <c r="B11" s="77">
        <v>6</v>
      </c>
      <c r="C11" s="77"/>
      <c r="D11" s="77"/>
      <c r="E11" s="77"/>
      <c r="F11" s="77" t="s">
        <v>2</v>
      </c>
      <c r="G11" s="121">
        <f>SUM(G12,G18,G21,G24,G30,G34)</f>
        <v>2009019.8900000001</v>
      </c>
      <c r="H11" s="121">
        <f>SUM(H12,H18,H21,H24,H30,H34)</f>
        <v>2492533.5299999998</v>
      </c>
      <c r="I11" s="121">
        <f>SUM(I12,I18,I21,I24,I30,I34)</f>
        <v>2492533.5299999998</v>
      </c>
      <c r="J11" s="121">
        <f>SUM(J12,J18,J21,J24,J30)</f>
        <v>2513205.9700000002</v>
      </c>
      <c r="K11" s="175">
        <f t="shared" si="1"/>
        <v>125.09612187065007</v>
      </c>
      <c r="L11" s="175">
        <f t="shared" si="2"/>
        <v>100.82937460022856</v>
      </c>
    </row>
    <row r="12" spans="1:13" ht="26.25" customHeight="1" x14ac:dyDescent="0.25">
      <c r="B12" s="7"/>
      <c r="C12" s="64">
        <v>63</v>
      </c>
      <c r="D12" s="65"/>
      <c r="E12" s="65"/>
      <c r="F12" s="66" t="s">
        <v>130</v>
      </c>
      <c r="G12" s="122">
        <f>SUM(G13,G15)</f>
        <v>1672430.3</v>
      </c>
      <c r="H12" s="122">
        <v>2092603.83</v>
      </c>
      <c r="I12" s="122">
        <v>2092603.83</v>
      </c>
      <c r="J12" s="122">
        <f>SUM(J13,J15)</f>
        <v>2115395.23</v>
      </c>
      <c r="K12" s="175">
        <f t="shared" si="1"/>
        <v>126.48630140221688</v>
      </c>
      <c r="L12" s="175">
        <f t="shared" si="2"/>
        <v>101.08914069989061</v>
      </c>
    </row>
    <row r="13" spans="1:13" ht="26.25" customHeight="1" x14ac:dyDescent="0.25">
      <c r="B13" s="7"/>
      <c r="C13" s="7"/>
      <c r="D13" s="61">
        <v>634</v>
      </c>
      <c r="E13" s="61"/>
      <c r="F13" s="62" t="s">
        <v>230</v>
      </c>
      <c r="G13" s="123">
        <f>SUM(G14)</f>
        <v>6214.73</v>
      </c>
      <c r="H13" s="123">
        <f>SUM(H14)</f>
        <v>0</v>
      </c>
      <c r="I13" s="123">
        <f>SUM(I14)</f>
        <v>0</v>
      </c>
      <c r="J13" s="123">
        <f>SUM(J14)</f>
        <v>8552.2800000000007</v>
      </c>
      <c r="K13" s="175">
        <f t="shared" si="1"/>
        <v>137.61305800895616</v>
      </c>
      <c r="L13" s="175" t="e">
        <f t="shared" si="2"/>
        <v>#DIV/0!</v>
      </c>
    </row>
    <row r="14" spans="1:13" ht="26.25" customHeight="1" x14ac:dyDescent="0.25">
      <c r="B14" s="115"/>
      <c r="C14" s="7"/>
      <c r="D14" s="7"/>
      <c r="E14" s="7">
        <v>6341</v>
      </c>
      <c r="F14" s="7" t="s">
        <v>231</v>
      </c>
      <c r="G14" s="124">
        <v>6214.73</v>
      </c>
      <c r="H14" s="124"/>
      <c r="I14" s="124"/>
      <c r="J14" s="124">
        <v>8552.2800000000007</v>
      </c>
      <c r="K14" s="175">
        <f t="shared" si="1"/>
        <v>137.61305800895616</v>
      </c>
      <c r="L14" s="175" t="e">
        <f t="shared" si="2"/>
        <v>#DIV/0!</v>
      </c>
    </row>
    <row r="15" spans="1:13" ht="25.5" x14ac:dyDescent="0.25">
      <c r="C15" s="7"/>
      <c r="D15" s="22"/>
      <c r="E15" s="61">
        <v>636</v>
      </c>
      <c r="F15" s="62" t="s">
        <v>131</v>
      </c>
      <c r="G15" s="125">
        <f>SUM(G16,G17)</f>
        <v>1666215.57</v>
      </c>
      <c r="H15" s="125">
        <f>SUM(H16,H17)</f>
        <v>0</v>
      </c>
      <c r="I15" s="123">
        <f>SUM(I16:I17)</f>
        <v>0</v>
      </c>
      <c r="J15" s="123">
        <f>SUM(J16:J17)</f>
        <v>2106842.9500000002</v>
      </c>
      <c r="K15" s="175">
        <f t="shared" si="1"/>
        <v>126.44480029675873</v>
      </c>
      <c r="L15" s="175" t="e">
        <f t="shared" si="2"/>
        <v>#DIV/0!</v>
      </c>
      <c r="M15" s="116"/>
    </row>
    <row r="16" spans="1:13" ht="25.5" x14ac:dyDescent="0.25">
      <c r="B16" s="7"/>
      <c r="C16" s="22"/>
      <c r="D16" s="8"/>
      <c r="E16" s="8">
        <v>6361</v>
      </c>
      <c r="F16" s="11" t="s">
        <v>132</v>
      </c>
      <c r="G16" s="126">
        <v>1661270.31</v>
      </c>
      <c r="H16" s="126"/>
      <c r="I16" s="126"/>
      <c r="J16" s="130">
        <v>2098344.2000000002</v>
      </c>
      <c r="K16" s="175">
        <f t="shared" si="1"/>
        <v>126.30961905290417</v>
      </c>
      <c r="L16" s="175" t="e">
        <f t="shared" si="2"/>
        <v>#DIV/0!</v>
      </c>
    </row>
    <row r="17" spans="2:12" ht="25.5" x14ac:dyDescent="0.25">
      <c r="B17" s="7"/>
      <c r="C17" s="22"/>
      <c r="D17" s="8"/>
      <c r="E17" s="8">
        <v>6362</v>
      </c>
      <c r="F17" s="11" t="s">
        <v>133</v>
      </c>
      <c r="G17" s="126">
        <v>4945.26</v>
      </c>
      <c r="H17" s="126"/>
      <c r="I17" s="126"/>
      <c r="J17" s="130">
        <v>8498.75</v>
      </c>
      <c r="K17" s="175">
        <f t="shared" si="1"/>
        <v>171.85648479554158</v>
      </c>
      <c r="L17" s="175" t="e">
        <f t="shared" si="2"/>
        <v>#DIV/0!</v>
      </c>
    </row>
    <row r="18" spans="2:12" x14ac:dyDescent="0.25">
      <c r="B18" s="7"/>
      <c r="C18" s="67">
        <v>64</v>
      </c>
      <c r="D18" s="65"/>
      <c r="E18" s="65"/>
      <c r="F18" s="68" t="s">
        <v>134</v>
      </c>
      <c r="G18" s="122">
        <f>SUM(G19)</f>
        <v>9.6199999999999992</v>
      </c>
      <c r="H18" s="122">
        <v>10</v>
      </c>
      <c r="I18" s="122">
        <v>10</v>
      </c>
      <c r="J18" s="122">
        <f t="shared" ref="J18" si="3">SUM(J19)</f>
        <v>10.27</v>
      </c>
      <c r="K18" s="175">
        <f t="shared" si="1"/>
        <v>106.75675675675676</v>
      </c>
      <c r="L18" s="175">
        <f t="shared" si="2"/>
        <v>102.69999999999999</v>
      </c>
    </row>
    <row r="19" spans="2:12" x14ac:dyDescent="0.25">
      <c r="B19" s="7"/>
      <c r="C19" s="22"/>
      <c r="D19" s="61">
        <v>641</v>
      </c>
      <c r="E19" s="61"/>
      <c r="F19" s="50" t="s">
        <v>135</v>
      </c>
      <c r="G19" s="123">
        <f>SUM(G20)</f>
        <v>9.6199999999999992</v>
      </c>
      <c r="H19" s="123">
        <f t="shared" ref="H19:J19" si="4">SUM(H20)</f>
        <v>0</v>
      </c>
      <c r="I19" s="123">
        <f t="shared" si="4"/>
        <v>0</v>
      </c>
      <c r="J19" s="123">
        <f t="shared" si="4"/>
        <v>10.27</v>
      </c>
      <c r="K19" s="175">
        <f t="shared" si="1"/>
        <v>106.75675675675676</v>
      </c>
      <c r="L19" s="175" t="e">
        <f t="shared" si="2"/>
        <v>#DIV/0!</v>
      </c>
    </row>
    <row r="20" spans="2:12" x14ac:dyDescent="0.25">
      <c r="B20" s="7"/>
      <c r="C20" s="22"/>
      <c r="D20" s="8"/>
      <c r="E20" s="8">
        <v>6413</v>
      </c>
      <c r="F20" s="11" t="s">
        <v>136</v>
      </c>
      <c r="G20" s="126">
        <v>9.6199999999999992</v>
      </c>
      <c r="H20" s="126"/>
      <c r="I20" s="126"/>
      <c r="J20" s="130">
        <v>10.27</v>
      </c>
      <c r="K20" s="175">
        <f t="shared" si="1"/>
        <v>106.75675675675676</v>
      </c>
      <c r="L20" s="175" t="e">
        <f t="shared" si="2"/>
        <v>#DIV/0!</v>
      </c>
    </row>
    <row r="21" spans="2:12" ht="25.5" x14ac:dyDescent="0.25">
      <c r="B21" s="7"/>
      <c r="C21" s="67">
        <v>65</v>
      </c>
      <c r="D21" s="65"/>
      <c r="E21" s="65"/>
      <c r="F21" s="66" t="s">
        <v>137</v>
      </c>
      <c r="G21" s="122">
        <f>SUM(G22)</f>
        <v>171083.47</v>
      </c>
      <c r="H21" s="122">
        <v>211207.42</v>
      </c>
      <c r="I21" s="122">
        <v>211207.42</v>
      </c>
      <c r="J21" s="122">
        <f t="shared" ref="J21" si="5">SUM(J22)</f>
        <v>201417.18</v>
      </c>
      <c r="K21" s="175">
        <f t="shared" si="1"/>
        <v>117.73035700059158</v>
      </c>
      <c r="L21" s="175">
        <f t="shared" si="2"/>
        <v>95.364632549367812</v>
      </c>
    </row>
    <row r="22" spans="2:12" x14ac:dyDescent="0.25">
      <c r="B22" s="7"/>
      <c r="C22" s="22"/>
      <c r="D22" s="61">
        <v>652</v>
      </c>
      <c r="E22" s="61"/>
      <c r="F22" s="62" t="s">
        <v>138</v>
      </c>
      <c r="G22" s="123">
        <f>SUM(G23)</f>
        <v>171083.47</v>
      </c>
      <c r="H22" s="123">
        <f t="shared" ref="H22:J22" si="6">SUM(H23)</f>
        <v>0</v>
      </c>
      <c r="I22" s="123">
        <f t="shared" si="6"/>
        <v>0</v>
      </c>
      <c r="J22" s="123">
        <f t="shared" si="6"/>
        <v>201417.18</v>
      </c>
      <c r="K22" s="175">
        <f t="shared" si="1"/>
        <v>117.73035700059158</v>
      </c>
      <c r="L22" s="175" t="e">
        <f t="shared" si="2"/>
        <v>#DIV/0!</v>
      </c>
    </row>
    <row r="23" spans="2:12" x14ac:dyDescent="0.25">
      <c r="B23" s="7"/>
      <c r="C23" s="22"/>
      <c r="D23" s="8"/>
      <c r="E23" s="8">
        <v>6526</v>
      </c>
      <c r="F23" s="11" t="s">
        <v>139</v>
      </c>
      <c r="G23" s="126">
        <v>171083.47</v>
      </c>
      <c r="H23" s="126"/>
      <c r="I23" s="126"/>
      <c r="J23" s="130">
        <v>201417.18</v>
      </c>
      <c r="K23" s="175">
        <f t="shared" si="1"/>
        <v>117.73035700059158</v>
      </c>
      <c r="L23" s="175" t="e">
        <f t="shared" si="2"/>
        <v>#DIV/0!</v>
      </c>
    </row>
    <row r="24" spans="2:12" ht="25.5" x14ac:dyDescent="0.25">
      <c r="B24" s="7"/>
      <c r="C24" s="64">
        <v>66</v>
      </c>
      <c r="D24" s="65"/>
      <c r="E24" s="65"/>
      <c r="F24" s="66" t="s">
        <v>21</v>
      </c>
      <c r="G24" s="122">
        <f>SUM(G25,G27)</f>
        <v>8059.6399999999994</v>
      </c>
      <c r="H24" s="122">
        <v>7094.19</v>
      </c>
      <c r="I24" s="122">
        <v>7094.19</v>
      </c>
      <c r="J24" s="122">
        <f>SUM(J25,J27)</f>
        <v>1055.45</v>
      </c>
      <c r="K24" s="175">
        <f t="shared" si="1"/>
        <v>13.095498061948177</v>
      </c>
      <c r="L24" s="175">
        <f t="shared" si="2"/>
        <v>14.877667499742749</v>
      </c>
    </row>
    <row r="25" spans="2:12" ht="38.25" x14ac:dyDescent="0.25">
      <c r="B25" s="7"/>
      <c r="C25" s="22"/>
      <c r="D25" s="61">
        <v>661</v>
      </c>
      <c r="E25" s="61"/>
      <c r="F25" s="62" t="s">
        <v>232</v>
      </c>
      <c r="G25" s="123">
        <f>SUM(G26)</f>
        <v>0</v>
      </c>
      <c r="H25" s="123">
        <f t="shared" ref="H25:J25" si="7">SUM(H26)</f>
        <v>0</v>
      </c>
      <c r="I25" s="123">
        <f t="shared" si="7"/>
        <v>0</v>
      </c>
      <c r="J25" s="123">
        <f t="shared" si="7"/>
        <v>0</v>
      </c>
      <c r="K25" s="175" t="e">
        <f t="shared" si="1"/>
        <v>#DIV/0!</v>
      </c>
      <c r="L25" s="175" t="e">
        <f t="shared" si="2"/>
        <v>#DIV/0!</v>
      </c>
    </row>
    <row r="26" spans="2:12" x14ac:dyDescent="0.25">
      <c r="B26" s="7"/>
      <c r="C26" s="22"/>
      <c r="D26" s="8"/>
      <c r="E26" s="8">
        <v>6614</v>
      </c>
      <c r="F26" s="11"/>
      <c r="G26" s="126"/>
      <c r="H26" s="126"/>
      <c r="I26" s="126"/>
      <c r="J26" s="126"/>
      <c r="K26" s="175" t="e">
        <f t="shared" si="1"/>
        <v>#DIV/0!</v>
      </c>
      <c r="L26" s="175" t="e">
        <f t="shared" si="2"/>
        <v>#DIV/0!</v>
      </c>
    </row>
    <row r="27" spans="2:12" ht="25.5" x14ac:dyDescent="0.25">
      <c r="B27" s="7"/>
      <c r="C27" s="22"/>
      <c r="D27" s="61">
        <v>663</v>
      </c>
      <c r="E27" s="61"/>
      <c r="F27" s="63" t="s">
        <v>140</v>
      </c>
      <c r="G27" s="123">
        <f>SUM(G28, G29)</f>
        <v>8059.6399999999994</v>
      </c>
      <c r="H27" s="123">
        <v>265.45</v>
      </c>
      <c r="I27" s="123">
        <v>265.45</v>
      </c>
      <c r="J27" s="123">
        <f t="shared" ref="J27" si="8">SUM(J28, J29)</f>
        <v>1055.45</v>
      </c>
      <c r="K27" s="175">
        <f t="shared" si="1"/>
        <v>13.095498061948177</v>
      </c>
      <c r="L27" s="175">
        <f t="shared" si="2"/>
        <v>397.6078357506122</v>
      </c>
    </row>
    <row r="28" spans="2:12" x14ac:dyDescent="0.25">
      <c r="B28" s="7"/>
      <c r="C28" s="22"/>
      <c r="D28" s="8"/>
      <c r="E28" s="8">
        <v>6631</v>
      </c>
      <c r="F28" s="132" t="s">
        <v>129</v>
      </c>
      <c r="G28" s="126">
        <v>2959.64</v>
      </c>
      <c r="H28" s="126"/>
      <c r="I28" s="126"/>
      <c r="J28" s="126">
        <v>1055.45</v>
      </c>
      <c r="K28" s="175">
        <f t="shared" si="1"/>
        <v>35.661431795758944</v>
      </c>
      <c r="L28" s="175" t="e">
        <f t="shared" si="2"/>
        <v>#DIV/0!</v>
      </c>
    </row>
    <row r="29" spans="2:12" x14ac:dyDescent="0.25">
      <c r="B29" s="7"/>
      <c r="C29" s="22"/>
      <c r="D29" s="8"/>
      <c r="E29" s="8">
        <v>6632</v>
      </c>
      <c r="F29" s="11" t="s">
        <v>233</v>
      </c>
      <c r="G29" s="126">
        <v>5100</v>
      </c>
      <c r="H29" s="126">
        <v>0</v>
      </c>
      <c r="I29" s="126">
        <v>0</v>
      </c>
      <c r="J29" s="130"/>
      <c r="K29" s="175">
        <f t="shared" si="1"/>
        <v>0</v>
      </c>
      <c r="L29" s="175" t="e">
        <f t="shared" si="2"/>
        <v>#DIV/0!</v>
      </c>
    </row>
    <row r="30" spans="2:12" ht="25.5" x14ac:dyDescent="0.25">
      <c r="B30" s="7"/>
      <c r="C30" s="66">
        <v>67</v>
      </c>
      <c r="D30" s="66"/>
      <c r="E30" s="66"/>
      <c r="F30" s="68" t="s">
        <v>128</v>
      </c>
      <c r="G30" s="122">
        <f>SUM(G31)</f>
        <v>157436.85999999999</v>
      </c>
      <c r="H30" s="122">
        <v>181618.09</v>
      </c>
      <c r="I30" s="122">
        <v>181618.09</v>
      </c>
      <c r="J30" s="122">
        <f t="shared" ref="J30" si="9">SUM(J31)</f>
        <v>195327.84</v>
      </c>
      <c r="K30" s="175">
        <f t="shared" si="1"/>
        <v>124.06741343799668</v>
      </c>
      <c r="L30" s="175">
        <f t="shared" si="2"/>
        <v>107.54866984891207</v>
      </c>
    </row>
    <row r="31" spans="2:12" ht="25.5" x14ac:dyDescent="0.25">
      <c r="B31" s="7"/>
      <c r="C31" s="7"/>
      <c r="D31" s="49">
        <v>671</v>
      </c>
      <c r="E31" s="49"/>
      <c r="F31" s="50" t="s">
        <v>141</v>
      </c>
      <c r="G31" s="123">
        <f>SUM(G32:G33)</f>
        <v>157436.85999999999</v>
      </c>
      <c r="H31" s="123">
        <f t="shared" ref="H31:J31" si="10">SUM(H32:H33)</f>
        <v>0</v>
      </c>
      <c r="I31" s="123">
        <f t="shared" si="10"/>
        <v>0</v>
      </c>
      <c r="J31" s="123">
        <f t="shared" si="10"/>
        <v>195327.84</v>
      </c>
      <c r="K31" s="175">
        <f t="shared" si="1"/>
        <v>124.06741343799668</v>
      </c>
      <c r="L31" s="175" t="e">
        <f t="shared" si="2"/>
        <v>#DIV/0!</v>
      </c>
    </row>
    <row r="32" spans="2:12" ht="25.5" x14ac:dyDescent="0.25">
      <c r="B32" s="7"/>
      <c r="C32" s="7"/>
      <c r="D32" s="7"/>
      <c r="E32" s="7">
        <v>6711</v>
      </c>
      <c r="F32" s="42" t="s">
        <v>142</v>
      </c>
      <c r="G32" s="126">
        <v>157436.85999999999</v>
      </c>
      <c r="H32" s="126"/>
      <c r="I32" s="126"/>
      <c r="J32" s="130">
        <v>195327.84</v>
      </c>
      <c r="K32" s="175">
        <f t="shared" si="1"/>
        <v>124.06741343799668</v>
      </c>
      <c r="L32" s="175" t="e">
        <f t="shared" si="2"/>
        <v>#DIV/0!</v>
      </c>
    </row>
    <row r="33" spans="2:12" ht="25.5" x14ac:dyDescent="0.25">
      <c r="B33" s="7"/>
      <c r="C33" s="7"/>
      <c r="D33" s="8"/>
      <c r="E33" s="8">
        <v>6712</v>
      </c>
      <c r="F33" s="42" t="s">
        <v>143</v>
      </c>
      <c r="G33" s="126">
        <v>0</v>
      </c>
      <c r="H33" s="126">
        <v>0</v>
      </c>
      <c r="I33" s="126">
        <v>0</v>
      </c>
      <c r="J33" s="130">
        <v>0</v>
      </c>
      <c r="K33" s="175" t="e">
        <f t="shared" si="1"/>
        <v>#DIV/0!</v>
      </c>
      <c r="L33" s="175" t="e">
        <f t="shared" si="2"/>
        <v>#DIV/0!</v>
      </c>
    </row>
    <row r="34" spans="2:12" x14ac:dyDescent="0.25">
      <c r="B34" s="7"/>
      <c r="C34" s="66">
        <v>68</v>
      </c>
      <c r="D34" s="66"/>
      <c r="E34" s="66"/>
      <c r="F34" s="68" t="s">
        <v>146</v>
      </c>
      <c r="G34" s="122">
        <f>SUM(G35)</f>
        <v>0</v>
      </c>
      <c r="H34" s="122">
        <f t="shared" ref="H34:J34" si="11">SUM(H35)</f>
        <v>0</v>
      </c>
      <c r="I34" s="122">
        <f t="shared" si="11"/>
        <v>0</v>
      </c>
      <c r="J34" s="122">
        <f t="shared" si="11"/>
        <v>0</v>
      </c>
      <c r="K34" s="175" t="e">
        <f t="shared" si="1"/>
        <v>#DIV/0!</v>
      </c>
      <c r="L34" s="175" t="e">
        <f t="shared" si="2"/>
        <v>#DIV/0!</v>
      </c>
    </row>
    <row r="35" spans="2:12" x14ac:dyDescent="0.25">
      <c r="B35" s="7"/>
      <c r="C35" s="7"/>
      <c r="D35" s="49">
        <v>683</v>
      </c>
      <c r="E35" s="49"/>
      <c r="F35" s="50" t="s">
        <v>147</v>
      </c>
      <c r="G35" s="123">
        <f>SUM(G36:G36)</f>
        <v>0</v>
      </c>
      <c r="H35" s="123">
        <f>SUM(H36:H36)</f>
        <v>0</v>
      </c>
      <c r="I35" s="123">
        <f>SUM(I36:I36)</f>
        <v>0</v>
      </c>
      <c r="J35" s="123">
        <f>SUM(J36:J36)</f>
        <v>0</v>
      </c>
      <c r="K35" s="175" t="e">
        <f t="shared" si="1"/>
        <v>#DIV/0!</v>
      </c>
      <c r="L35" s="175" t="e">
        <f t="shared" si="2"/>
        <v>#DIV/0!</v>
      </c>
    </row>
    <row r="36" spans="2:12" x14ac:dyDescent="0.25">
      <c r="B36" s="7"/>
      <c r="C36" s="7"/>
      <c r="D36" s="7"/>
      <c r="E36" s="7">
        <v>6831</v>
      </c>
      <c r="F36" s="42" t="s">
        <v>147</v>
      </c>
      <c r="G36" s="126">
        <v>0</v>
      </c>
      <c r="H36" s="126">
        <v>0</v>
      </c>
      <c r="I36" s="126"/>
      <c r="J36" s="130">
        <v>0</v>
      </c>
      <c r="K36" s="175" t="e">
        <f t="shared" si="1"/>
        <v>#DIV/0!</v>
      </c>
      <c r="L36" s="175" t="e">
        <f t="shared" si="2"/>
        <v>#DIV/0!</v>
      </c>
    </row>
    <row r="37" spans="2:12" x14ac:dyDescent="0.25">
      <c r="B37" s="134">
        <v>7</v>
      </c>
      <c r="C37" s="134"/>
      <c r="D37" s="134"/>
      <c r="E37" s="134"/>
      <c r="F37" s="135" t="s">
        <v>235</v>
      </c>
      <c r="G37" s="136">
        <f>SUM(G38)</f>
        <v>15.48</v>
      </c>
      <c r="H37" s="136">
        <v>73</v>
      </c>
      <c r="I37" s="136">
        <v>73</v>
      </c>
      <c r="J37" s="136">
        <f>SUM(J38)</f>
        <v>73.95</v>
      </c>
      <c r="K37" s="175">
        <f t="shared" si="1"/>
        <v>477.71317829457365</v>
      </c>
      <c r="L37" s="175">
        <f t="shared" si="2"/>
        <v>101.3013698630137</v>
      </c>
    </row>
    <row r="38" spans="2:12" x14ac:dyDescent="0.25">
      <c r="B38" s="7"/>
      <c r="C38" s="67">
        <v>72</v>
      </c>
      <c r="D38" s="64"/>
      <c r="E38" s="137"/>
      <c r="F38" s="68"/>
      <c r="G38" s="122">
        <f>SUM(G39)</f>
        <v>15.48</v>
      </c>
      <c r="H38" s="122">
        <f t="shared" ref="H38" si="12">SUM(H39)</f>
        <v>0</v>
      </c>
      <c r="I38" s="122">
        <f>SUM(I39)</f>
        <v>0</v>
      </c>
      <c r="J38" s="122">
        <f>SUM(J39)</f>
        <v>73.95</v>
      </c>
      <c r="K38" s="175">
        <f t="shared" si="1"/>
        <v>477.71317829457365</v>
      </c>
      <c r="L38" s="175" t="e">
        <f t="shared" si="2"/>
        <v>#DIV/0!</v>
      </c>
    </row>
    <row r="39" spans="2:12" x14ac:dyDescent="0.25">
      <c r="B39" s="7"/>
      <c r="C39" s="7"/>
      <c r="D39" s="49">
        <v>721</v>
      </c>
      <c r="E39" s="138"/>
      <c r="F39" s="50"/>
      <c r="G39" s="123">
        <f>SUM(G40)</f>
        <v>15.48</v>
      </c>
      <c r="H39" s="123">
        <f t="shared" ref="H39:J39" si="13">SUM(H40)</f>
        <v>0</v>
      </c>
      <c r="I39" s="123">
        <f t="shared" si="13"/>
        <v>0</v>
      </c>
      <c r="J39" s="123">
        <f t="shared" si="13"/>
        <v>73.95</v>
      </c>
      <c r="K39" s="175">
        <f t="shared" si="1"/>
        <v>477.71317829457365</v>
      </c>
      <c r="L39" s="175" t="e">
        <f t="shared" si="2"/>
        <v>#DIV/0!</v>
      </c>
    </row>
    <row r="40" spans="2:12" x14ac:dyDescent="0.25">
      <c r="B40" s="7"/>
      <c r="C40" s="7"/>
      <c r="D40" s="7"/>
      <c r="E40" s="133">
        <v>7211</v>
      </c>
      <c r="F40" s="42" t="s">
        <v>234</v>
      </c>
      <c r="G40" s="126">
        <v>15.48</v>
      </c>
      <c r="H40" s="126"/>
      <c r="I40" s="126"/>
      <c r="J40" s="130">
        <v>73.95</v>
      </c>
      <c r="K40" s="175">
        <f t="shared" si="1"/>
        <v>477.71317829457365</v>
      </c>
      <c r="L40" s="175" t="e">
        <f t="shared" si="2"/>
        <v>#DIV/0!</v>
      </c>
    </row>
    <row r="41" spans="2:12" ht="15.75" customHeight="1" x14ac:dyDescent="0.25"/>
    <row r="42" spans="2:12" ht="15.75" customHeight="1" x14ac:dyDescent="0.25">
      <c r="B42" s="18"/>
      <c r="C42" s="18"/>
      <c r="D42" s="18"/>
      <c r="E42" s="18"/>
      <c r="F42" s="18"/>
      <c r="G42" s="117"/>
      <c r="H42" s="117"/>
      <c r="I42" s="117"/>
      <c r="J42" s="129"/>
      <c r="K42" s="106"/>
      <c r="L42" s="106"/>
    </row>
    <row r="43" spans="2:12" ht="33" customHeight="1" x14ac:dyDescent="0.25">
      <c r="B43" s="218" t="s">
        <v>6</v>
      </c>
      <c r="C43" s="219"/>
      <c r="D43" s="219"/>
      <c r="E43" s="219"/>
      <c r="F43" s="220"/>
      <c r="G43" s="118" t="s">
        <v>229</v>
      </c>
      <c r="H43" s="118" t="s">
        <v>263</v>
      </c>
      <c r="I43" s="118" t="s">
        <v>264</v>
      </c>
      <c r="J43" s="118" t="s">
        <v>265</v>
      </c>
      <c r="K43" s="36" t="s">
        <v>17</v>
      </c>
      <c r="L43" s="36" t="s">
        <v>48</v>
      </c>
    </row>
    <row r="44" spans="2:12" s="23" customFormat="1" ht="11.25" x14ac:dyDescent="0.2">
      <c r="B44" s="221">
        <v>1</v>
      </c>
      <c r="C44" s="222"/>
      <c r="D44" s="222"/>
      <c r="E44" s="222"/>
      <c r="F44" s="223"/>
      <c r="G44" s="119"/>
      <c r="H44" s="119"/>
      <c r="I44" s="119"/>
      <c r="J44" s="119"/>
      <c r="K44" s="113" t="s">
        <v>19</v>
      </c>
      <c r="L44" s="113" t="s">
        <v>20</v>
      </c>
    </row>
    <row r="45" spans="2:12" x14ac:dyDescent="0.25">
      <c r="B45" s="78"/>
      <c r="C45" s="78"/>
      <c r="D45" s="78"/>
      <c r="E45" s="78"/>
      <c r="F45" s="78" t="s">
        <v>34</v>
      </c>
      <c r="G45" s="120">
        <f>SUM(G46,G101)</f>
        <v>2026961.6599999997</v>
      </c>
      <c r="H45" s="120">
        <f>SUM(H46,H101)</f>
        <v>2469901.5699999998</v>
      </c>
      <c r="I45" s="120">
        <f>SUM(I46,I101)</f>
        <v>2475618.7399999998</v>
      </c>
      <c r="J45" s="120">
        <f>SUM(J46,J101)</f>
        <v>2490772.4499999993</v>
      </c>
      <c r="K45" s="175">
        <f>J45/G45*100</f>
        <v>122.88207020156463</v>
      </c>
      <c r="L45" s="175">
        <f>J45/I45*100</f>
        <v>100.61211808406327</v>
      </c>
    </row>
    <row r="46" spans="2:12" x14ac:dyDescent="0.25">
      <c r="B46" s="77">
        <v>3</v>
      </c>
      <c r="C46" s="77"/>
      <c r="D46" s="77"/>
      <c r="E46" s="77"/>
      <c r="F46" s="77" t="s">
        <v>3</v>
      </c>
      <c r="G46" s="121">
        <f>SUM(G47,G57,G90,G94,G98)</f>
        <v>2015425.2299999997</v>
      </c>
      <c r="H46" s="121">
        <f t="shared" ref="H46:J46" si="14">SUM(H47,H57,H90,H94,H98)</f>
        <v>2457295.9699999997</v>
      </c>
      <c r="I46" s="121">
        <f t="shared" si="14"/>
        <v>2457295.9699999997</v>
      </c>
      <c r="J46" s="121">
        <f t="shared" si="14"/>
        <v>2482010.4499999993</v>
      </c>
      <c r="K46" s="175">
        <f t="shared" ref="K46:K109" si="15">J46/G46*100</f>
        <v>123.1507084983748</v>
      </c>
      <c r="L46" s="175">
        <f t="shared" ref="L46:L109" si="16">J46/I46*100</f>
        <v>101.00575918821858</v>
      </c>
    </row>
    <row r="47" spans="2:12" x14ac:dyDescent="0.25">
      <c r="B47" s="6"/>
      <c r="C47" s="69">
        <v>31</v>
      </c>
      <c r="D47" s="69"/>
      <c r="E47" s="69"/>
      <c r="F47" s="69" t="s">
        <v>4</v>
      </c>
      <c r="G47" s="122">
        <f>SUM(G48,G52,G54)</f>
        <v>1611172.7399999998</v>
      </c>
      <c r="H47" s="122">
        <v>2017530.52</v>
      </c>
      <c r="I47" s="122">
        <v>2017530.52</v>
      </c>
      <c r="J47" s="122">
        <f t="shared" ref="J47" si="17">SUM(J48,J52,J54)</f>
        <v>2064013.4099999997</v>
      </c>
      <c r="K47" s="175">
        <f t="shared" si="15"/>
        <v>128.10627679810423</v>
      </c>
      <c r="L47" s="175">
        <f t="shared" si="16"/>
        <v>102.30394978114134</v>
      </c>
    </row>
    <row r="48" spans="2:12" x14ac:dyDescent="0.25">
      <c r="B48" s="7"/>
      <c r="C48" s="7"/>
      <c r="D48" s="49">
        <v>311</v>
      </c>
      <c r="E48" s="49"/>
      <c r="F48" s="49" t="s">
        <v>23</v>
      </c>
      <c r="G48" s="123">
        <f>SUM(G49:G51)</f>
        <v>1326561.1899999997</v>
      </c>
      <c r="H48" s="123">
        <f t="shared" ref="H48:J48" si="18">SUM(H49:H51)</f>
        <v>0</v>
      </c>
      <c r="I48" s="123">
        <f t="shared" si="18"/>
        <v>0</v>
      </c>
      <c r="J48" s="123">
        <f t="shared" si="18"/>
        <v>1709866.3299999998</v>
      </c>
      <c r="K48" s="175">
        <f t="shared" si="15"/>
        <v>128.89464450561834</v>
      </c>
      <c r="L48" s="175" t="e">
        <f t="shared" si="16"/>
        <v>#DIV/0!</v>
      </c>
    </row>
    <row r="49" spans="2:12" x14ac:dyDescent="0.25">
      <c r="B49" s="7"/>
      <c r="C49" s="7"/>
      <c r="D49" s="7"/>
      <c r="E49" s="7">
        <v>3111</v>
      </c>
      <c r="F49" s="7" t="s">
        <v>24</v>
      </c>
      <c r="G49" s="126">
        <v>1285508.8899999999</v>
      </c>
      <c r="H49" s="126"/>
      <c r="I49" s="126"/>
      <c r="J49" s="131">
        <v>1642971.7</v>
      </c>
      <c r="K49" s="175">
        <f t="shared" si="15"/>
        <v>127.80710524685676</v>
      </c>
      <c r="L49" s="175" t="e">
        <f t="shared" si="16"/>
        <v>#DIV/0!</v>
      </c>
    </row>
    <row r="50" spans="2:12" x14ac:dyDescent="0.25">
      <c r="B50" s="7"/>
      <c r="C50" s="7"/>
      <c r="D50" s="8"/>
      <c r="E50" s="7">
        <v>3113</v>
      </c>
      <c r="F50" s="12" t="s">
        <v>64</v>
      </c>
      <c r="G50" s="126">
        <v>36088.629999999997</v>
      </c>
      <c r="H50" s="126"/>
      <c r="I50" s="126"/>
      <c r="J50" s="131">
        <v>58424.24</v>
      </c>
      <c r="K50" s="175">
        <f t="shared" si="15"/>
        <v>161.89098893474204</v>
      </c>
      <c r="L50" s="175" t="e">
        <f t="shared" si="16"/>
        <v>#DIV/0!</v>
      </c>
    </row>
    <row r="51" spans="2:12" x14ac:dyDescent="0.25">
      <c r="B51" s="7"/>
      <c r="C51" s="7"/>
      <c r="D51" s="7"/>
      <c r="E51" s="7">
        <v>3114</v>
      </c>
      <c r="F51" s="12" t="s">
        <v>65</v>
      </c>
      <c r="G51" s="126">
        <v>4963.67</v>
      </c>
      <c r="H51" s="126"/>
      <c r="I51" s="126"/>
      <c r="J51" s="131">
        <v>8470.39</v>
      </c>
      <c r="K51" s="175">
        <f t="shared" si="15"/>
        <v>170.64772637987616</v>
      </c>
      <c r="L51" s="175" t="e">
        <f t="shared" si="16"/>
        <v>#DIV/0!</v>
      </c>
    </row>
    <row r="52" spans="2:12" x14ac:dyDescent="0.25">
      <c r="B52" s="7"/>
      <c r="C52" s="22"/>
      <c r="D52" s="49">
        <v>312</v>
      </c>
      <c r="E52" s="49"/>
      <c r="F52" s="50" t="s">
        <v>66</v>
      </c>
      <c r="G52" s="123">
        <f>SUM(G53)</f>
        <v>65635.83</v>
      </c>
      <c r="H52" s="123">
        <f t="shared" ref="H52:J52" si="19">SUM(H53)</f>
        <v>0</v>
      </c>
      <c r="I52" s="123">
        <f t="shared" si="19"/>
        <v>0</v>
      </c>
      <c r="J52" s="123">
        <f t="shared" si="19"/>
        <v>79805.62</v>
      </c>
      <c r="K52" s="175">
        <f t="shared" si="15"/>
        <v>121.58849823335819</v>
      </c>
      <c r="L52" s="175" t="e">
        <f t="shared" si="16"/>
        <v>#DIV/0!</v>
      </c>
    </row>
    <row r="53" spans="2:12" x14ac:dyDescent="0.25">
      <c r="B53" s="7"/>
      <c r="C53" s="22"/>
      <c r="D53" s="7"/>
      <c r="E53" s="7">
        <v>3121</v>
      </c>
      <c r="F53" s="42" t="s">
        <v>66</v>
      </c>
      <c r="G53" s="126">
        <v>65635.83</v>
      </c>
      <c r="H53" s="126"/>
      <c r="I53" s="126"/>
      <c r="J53" s="131">
        <v>79805.62</v>
      </c>
      <c r="K53" s="175">
        <f t="shared" si="15"/>
        <v>121.58849823335819</v>
      </c>
      <c r="L53" s="175" t="e">
        <f t="shared" si="16"/>
        <v>#DIV/0!</v>
      </c>
    </row>
    <row r="54" spans="2:12" x14ac:dyDescent="0.25">
      <c r="B54" s="7"/>
      <c r="C54" s="22"/>
      <c r="D54" s="49">
        <v>313</v>
      </c>
      <c r="E54" s="49"/>
      <c r="F54" s="50" t="s">
        <v>67</v>
      </c>
      <c r="G54" s="123">
        <f>SUM(G55,G56)</f>
        <v>218975.72</v>
      </c>
      <c r="H54" s="123">
        <f t="shared" ref="H54:J54" si="20">SUM(H55,H56)</f>
        <v>0</v>
      </c>
      <c r="I54" s="123">
        <f t="shared" si="20"/>
        <v>0</v>
      </c>
      <c r="J54" s="123">
        <f t="shared" si="20"/>
        <v>274341.45999999996</v>
      </c>
      <c r="K54" s="175">
        <f t="shared" si="15"/>
        <v>125.28396298913869</v>
      </c>
      <c r="L54" s="175" t="e">
        <f t="shared" si="16"/>
        <v>#DIV/0!</v>
      </c>
    </row>
    <row r="55" spans="2:12" x14ac:dyDescent="0.25">
      <c r="B55" s="7"/>
      <c r="C55" s="22"/>
      <c r="D55" s="7"/>
      <c r="E55" s="45">
        <v>3132</v>
      </c>
      <c r="F55" s="46" t="s">
        <v>68</v>
      </c>
      <c r="G55" s="126">
        <v>218804.64</v>
      </c>
      <c r="H55" s="126"/>
      <c r="I55" s="126"/>
      <c r="J55" s="131">
        <v>274333.61</v>
      </c>
      <c r="K55" s="175">
        <f t="shared" si="15"/>
        <v>125.37833292749183</v>
      </c>
      <c r="L55" s="175" t="e">
        <f t="shared" si="16"/>
        <v>#DIV/0!</v>
      </c>
    </row>
    <row r="56" spans="2:12" ht="25.5" x14ac:dyDescent="0.25">
      <c r="B56" s="7"/>
      <c r="C56" s="22"/>
      <c r="D56" s="7"/>
      <c r="E56" s="45">
        <v>3133</v>
      </c>
      <c r="F56" s="46" t="s">
        <v>69</v>
      </c>
      <c r="G56" s="126">
        <v>171.08</v>
      </c>
      <c r="H56" s="126"/>
      <c r="I56" s="126"/>
      <c r="J56" s="131">
        <v>7.85</v>
      </c>
      <c r="K56" s="175">
        <f t="shared" si="15"/>
        <v>4.5884966097732054</v>
      </c>
      <c r="L56" s="175" t="e">
        <f t="shared" si="16"/>
        <v>#DIV/0!</v>
      </c>
    </row>
    <row r="57" spans="2:12" x14ac:dyDescent="0.25">
      <c r="B57" s="7"/>
      <c r="C57" s="67">
        <v>32</v>
      </c>
      <c r="D57" s="67"/>
      <c r="E57" s="67"/>
      <c r="F57" s="70" t="s">
        <v>12</v>
      </c>
      <c r="G57" s="122">
        <f>SUM(G58,G63,G70,G80,G82)</f>
        <v>372650.48</v>
      </c>
      <c r="H57" s="122">
        <v>416051.46</v>
      </c>
      <c r="I57" s="122">
        <v>416051.46</v>
      </c>
      <c r="J57" s="122">
        <f t="shared" ref="J57" si="21">SUM(J58,J63,J70,J80,J82)</f>
        <v>384895.8</v>
      </c>
      <c r="K57" s="175">
        <f t="shared" si="15"/>
        <v>103.28600676966792</v>
      </c>
      <c r="L57" s="175">
        <f t="shared" si="16"/>
        <v>92.511584985184285</v>
      </c>
    </row>
    <row r="58" spans="2:12" x14ac:dyDescent="0.25">
      <c r="B58" s="7"/>
      <c r="C58" s="22"/>
      <c r="D58" s="49">
        <v>321</v>
      </c>
      <c r="E58" s="49"/>
      <c r="F58" s="49" t="s">
        <v>25</v>
      </c>
      <c r="G58" s="123">
        <f>SUM(G59:G62)</f>
        <v>45511.24</v>
      </c>
      <c r="H58" s="123">
        <f t="shared" ref="H58:J58" si="22">SUM(H59:H62)</f>
        <v>0</v>
      </c>
      <c r="I58" s="123">
        <f t="shared" si="22"/>
        <v>0</v>
      </c>
      <c r="J58" s="123">
        <f t="shared" si="22"/>
        <v>46291.49</v>
      </c>
      <c r="K58" s="175">
        <f t="shared" si="15"/>
        <v>101.71441164863889</v>
      </c>
      <c r="L58" s="175" t="e">
        <f t="shared" si="16"/>
        <v>#DIV/0!</v>
      </c>
    </row>
    <row r="59" spans="2:12" x14ac:dyDescent="0.25">
      <c r="B59" s="7"/>
      <c r="C59" s="22"/>
      <c r="D59" s="7"/>
      <c r="E59" s="7">
        <v>3211</v>
      </c>
      <c r="F59" s="25" t="s">
        <v>26</v>
      </c>
      <c r="G59" s="126">
        <v>6275.86</v>
      </c>
      <c r="H59" s="126"/>
      <c r="I59" s="126"/>
      <c r="J59" s="131">
        <v>4634.88</v>
      </c>
      <c r="K59" s="175">
        <f t="shared" si="15"/>
        <v>73.85250786346414</v>
      </c>
      <c r="L59" s="175" t="e">
        <f t="shared" si="16"/>
        <v>#DIV/0!</v>
      </c>
    </row>
    <row r="60" spans="2:12" ht="25.5" x14ac:dyDescent="0.25">
      <c r="B60" s="7"/>
      <c r="C60" s="22"/>
      <c r="D60" s="7"/>
      <c r="E60" s="43" t="s">
        <v>70</v>
      </c>
      <c r="F60" s="44" t="s">
        <v>71</v>
      </c>
      <c r="G60" s="126">
        <v>38815.18</v>
      </c>
      <c r="H60" s="126"/>
      <c r="I60" s="126"/>
      <c r="J60" s="131">
        <v>41232.61</v>
      </c>
      <c r="K60" s="175">
        <f t="shared" si="15"/>
        <v>106.22805304522612</v>
      </c>
      <c r="L60" s="175" t="e">
        <f t="shared" si="16"/>
        <v>#DIV/0!</v>
      </c>
    </row>
    <row r="61" spans="2:12" x14ac:dyDescent="0.25">
      <c r="B61" s="7"/>
      <c r="C61" s="7"/>
      <c r="D61" s="7"/>
      <c r="E61" s="43">
        <v>3213</v>
      </c>
      <c r="F61" s="44" t="s">
        <v>72</v>
      </c>
      <c r="G61" s="124">
        <v>408.6</v>
      </c>
      <c r="H61" s="126"/>
      <c r="I61" s="126"/>
      <c r="J61" s="131">
        <v>312</v>
      </c>
      <c r="K61" s="175">
        <f t="shared" si="15"/>
        <v>76.358296622613793</v>
      </c>
      <c r="L61" s="175" t="e">
        <f t="shared" si="16"/>
        <v>#DIV/0!</v>
      </c>
    </row>
    <row r="62" spans="2:12" x14ac:dyDescent="0.25">
      <c r="B62" s="7"/>
      <c r="C62" s="7"/>
      <c r="D62" s="7"/>
      <c r="E62" s="43">
        <v>3214</v>
      </c>
      <c r="F62" s="44" t="s">
        <v>73</v>
      </c>
      <c r="G62" s="124">
        <v>11.6</v>
      </c>
      <c r="H62" s="126"/>
      <c r="I62" s="126"/>
      <c r="J62" s="131">
        <v>112</v>
      </c>
      <c r="K62" s="175">
        <f t="shared" si="15"/>
        <v>965.51724137931035</v>
      </c>
      <c r="L62" s="175" t="e">
        <f t="shared" si="16"/>
        <v>#DIV/0!</v>
      </c>
    </row>
    <row r="63" spans="2:12" x14ac:dyDescent="0.25">
      <c r="B63" s="7"/>
      <c r="C63" s="7"/>
      <c r="D63" s="49">
        <v>322</v>
      </c>
      <c r="E63" s="51"/>
      <c r="F63" s="47" t="s">
        <v>74</v>
      </c>
      <c r="G63" s="123">
        <f>SUM(G64:G69)</f>
        <v>254550.86</v>
      </c>
      <c r="H63" s="123">
        <f t="shared" ref="H63:J63" si="23">SUM(H64:H69)</f>
        <v>0</v>
      </c>
      <c r="I63" s="123">
        <f t="shared" si="23"/>
        <v>0</v>
      </c>
      <c r="J63" s="123">
        <f t="shared" si="23"/>
        <v>265145.34999999998</v>
      </c>
      <c r="K63" s="175">
        <f t="shared" si="15"/>
        <v>104.16203268769158</v>
      </c>
      <c r="L63" s="175" t="e">
        <f t="shared" si="16"/>
        <v>#DIV/0!</v>
      </c>
    </row>
    <row r="64" spans="2:12" x14ac:dyDescent="0.25">
      <c r="B64" s="7"/>
      <c r="C64" s="22"/>
      <c r="D64" s="7"/>
      <c r="E64" s="43" t="s">
        <v>75</v>
      </c>
      <c r="F64" s="44" t="s">
        <v>76</v>
      </c>
      <c r="G64" s="126">
        <v>19566.28</v>
      </c>
      <c r="H64" s="126"/>
      <c r="I64" s="126"/>
      <c r="J64" s="131">
        <v>24179.02</v>
      </c>
      <c r="K64" s="175">
        <f t="shared" si="15"/>
        <v>123.57494628513955</v>
      </c>
      <c r="L64" s="175" t="e">
        <f t="shared" si="16"/>
        <v>#DIV/0!</v>
      </c>
    </row>
    <row r="65" spans="2:12" x14ac:dyDescent="0.25">
      <c r="B65" s="7"/>
      <c r="C65" s="22"/>
      <c r="D65" s="7"/>
      <c r="E65" s="43">
        <v>3222</v>
      </c>
      <c r="F65" s="44" t="s">
        <v>77</v>
      </c>
      <c r="G65" s="126">
        <v>195184.33</v>
      </c>
      <c r="H65" s="126"/>
      <c r="I65" s="126"/>
      <c r="J65" s="131">
        <v>201373.44</v>
      </c>
      <c r="K65" s="175">
        <f t="shared" si="15"/>
        <v>103.17090516436438</v>
      </c>
      <c r="L65" s="175" t="e">
        <f t="shared" si="16"/>
        <v>#DIV/0!</v>
      </c>
    </row>
    <row r="66" spans="2:12" x14ac:dyDescent="0.25">
      <c r="B66" s="7"/>
      <c r="C66" s="22"/>
      <c r="D66" s="7"/>
      <c r="E66" s="43" t="s">
        <v>78</v>
      </c>
      <c r="F66" s="44" t="s">
        <v>79</v>
      </c>
      <c r="G66" s="126">
        <v>36946.400000000001</v>
      </c>
      <c r="H66" s="126"/>
      <c r="I66" s="126"/>
      <c r="J66" s="131">
        <v>36993.040000000001</v>
      </c>
      <c r="K66" s="175">
        <f t="shared" si="15"/>
        <v>100.12623692700777</v>
      </c>
      <c r="L66" s="175" t="e">
        <f t="shared" si="16"/>
        <v>#DIV/0!</v>
      </c>
    </row>
    <row r="67" spans="2:12" ht="25.5" x14ac:dyDescent="0.25">
      <c r="B67" s="7"/>
      <c r="C67" s="22"/>
      <c r="D67" s="7"/>
      <c r="E67" s="43" t="s">
        <v>80</v>
      </c>
      <c r="F67" s="44" t="s">
        <v>81</v>
      </c>
      <c r="G67" s="126">
        <v>1460.09</v>
      </c>
      <c r="H67" s="126"/>
      <c r="I67" s="126"/>
      <c r="J67" s="131">
        <v>2176.13</v>
      </c>
      <c r="K67" s="175">
        <f t="shared" si="15"/>
        <v>149.04081255265086</v>
      </c>
      <c r="L67" s="175" t="e">
        <f t="shared" si="16"/>
        <v>#DIV/0!</v>
      </c>
    </row>
    <row r="68" spans="2:12" x14ac:dyDescent="0.25">
      <c r="B68" s="7"/>
      <c r="C68" s="22"/>
      <c r="D68" s="7"/>
      <c r="E68" s="43">
        <v>3225</v>
      </c>
      <c r="F68" s="44" t="s">
        <v>82</v>
      </c>
      <c r="G68" s="126">
        <v>1167.26</v>
      </c>
      <c r="H68" s="126"/>
      <c r="I68" s="126"/>
      <c r="J68" s="131">
        <v>53.61</v>
      </c>
      <c r="K68" s="175">
        <f t="shared" si="15"/>
        <v>4.5928070866816304</v>
      </c>
      <c r="L68" s="175" t="e">
        <f t="shared" si="16"/>
        <v>#DIV/0!</v>
      </c>
    </row>
    <row r="69" spans="2:12" x14ac:dyDescent="0.25">
      <c r="B69" s="7"/>
      <c r="C69" s="22"/>
      <c r="D69" s="7"/>
      <c r="E69" s="43">
        <v>3227</v>
      </c>
      <c r="F69" s="44" t="s">
        <v>83</v>
      </c>
      <c r="G69" s="126">
        <v>226.5</v>
      </c>
      <c r="H69" s="126"/>
      <c r="I69" s="126"/>
      <c r="J69" s="131">
        <v>370.11</v>
      </c>
      <c r="K69" s="175">
        <f t="shared" si="15"/>
        <v>163.40397350993379</v>
      </c>
      <c r="L69" s="175" t="e">
        <f t="shared" si="16"/>
        <v>#DIV/0!</v>
      </c>
    </row>
    <row r="70" spans="2:12" x14ac:dyDescent="0.25">
      <c r="B70" s="7"/>
      <c r="C70" s="22"/>
      <c r="D70" s="48">
        <v>323</v>
      </c>
      <c r="E70" s="51"/>
      <c r="F70" s="47" t="s">
        <v>84</v>
      </c>
      <c r="G70" s="123">
        <f>SUM(G71:G79)</f>
        <v>63561.570000000007</v>
      </c>
      <c r="H70" s="123">
        <f t="shared" ref="H70:J70" si="24">SUM(H71:H79)</f>
        <v>0</v>
      </c>
      <c r="I70" s="123"/>
      <c r="J70" s="123">
        <f t="shared" si="24"/>
        <v>66391.87</v>
      </c>
      <c r="K70" s="175">
        <f t="shared" si="15"/>
        <v>104.45284784501072</v>
      </c>
      <c r="L70" s="175" t="e">
        <f t="shared" si="16"/>
        <v>#DIV/0!</v>
      </c>
    </row>
    <row r="71" spans="2:12" x14ac:dyDescent="0.25">
      <c r="B71" s="7"/>
      <c r="C71" s="22"/>
      <c r="D71" s="7"/>
      <c r="E71" s="43" t="s">
        <v>85</v>
      </c>
      <c r="F71" s="44" t="s">
        <v>86</v>
      </c>
      <c r="G71" s="126">
        <v>12710.28</v>
      </c>
      <c r="H71" s="126"/>
      <c r="I71" s="126"/>
      <c r="J71" s="131">
        <v>19563.419999999998</v>
      </c>
      <c r="K71" s="175">
        <f t="shared" si="15"/>
        <v>153.91808835053197</v>
      </c>
      <c r="L71" s="175" t="e">
        <f t="shared" si="16"/>
        <v>#DIV/0!</v>
      </c>
    </row>
    <row r="72" spans="2:12" x14ac:dyDescent="0.25">
      <c r="B72" s="7"/>
      <c r="C72" s="22"/>
      <c r="D72" s="7"/>
      <c r="E72" s="43" t="s">
        <v>87</v>
      </c>
      <c r="F72" s="44" t="s">
        <v>88</v>
      </c>
      <c r="G72" s="126">
        <v>20475.310000000001</v>
      </c>
      <c r="H72" s="126"/>
      <c r="I72" s="126"/>
      <c r="J72" s="131">
        <v>15189.65</v>
      </c>
      <c r="K72" s="175">
        <f t="shared" si="15"/>
        <v>74.185201591575407</v>
      </c>
      <c r="L72" s="175" t="e">
        <f t="shared" si="16"/>
        <v>#DIV/0!</v>
      </c>
    </row>
    <row r="73" spans="2:12" x14ac:dyDescent="0.25">
      <c r="B73" s="7"/>
      <c r="C73" s="22"/>
      <c r="D73" s="7"/>
      <c r="E73" s="43">
        <v>3233</v>
      </c>
      <c r="F73" s="44" t="s">
        <v>89</v>
      </c>
      <c r="G73" s="126">
        <v>0</v>
      </c>
      <c r="H73" s="126"/>
      <c r="I73" s="126"/>
      <c r="J73" s="131">
        <v>0</v>
      </c>
      <c r="K73" s="175" t="e">
        <f t="shared" si="15"/>
        <v>#DIV/0!</v>
      </c>
      <c r="L73" s="175" t="e">
        <f t="shared" si="16"/>
        <v>#DIV/0!</v>
      </c>
    </row>
    <row r="74" spans="2:12" x14ac:dyDescent="0.25">
      <c r="B74" s="7"/>
      <c r="C74" s="22"/>
      <c r="D74" s="7"/>
      <c r="E74" s="43" t="s">
        <v>90</v>
      </c>
      <c r="F74" s="44" t="s">
        <v>91</v>
      </c>
      <c r="G74" s="126">
        <v>14966.97</v>
      </c>
      <c r="H74" s="126"/>
      <c r="I74" s="126"/>
      <c r="J74" s="131">
        <v>15439.92</v>
      </c>
      <c r="K74" s="175">
        <f t="shared" si="15"/>
        <v>103.15995822801811</v>
      </c>
      <c r="L74" s="175" t="e">
        <f t="shared" si="16"/>
        <v>#DIV/0!</v>
      </c>
    </row>
    <row r="75" spans="2:12" x14ac:dyDescent="0.25">
      <c r="B75" s="7"/>
      <c r="C75" s="22"/>
      <c r="D75" s="7"/>
      <c r="E75" s="43">
        <v>3235</v>
      </c>
      <c r="F75" s="44" t="s">
        <v>92</v>
      </c>
      <c r="G75" s="126">
        <v>0</v>
      </c>
      <c r="H75" s="126"/>
      <c r="I75" s="126"/>
      <c r="J75" s="131">
        <v>0</v>
      </c>
      <c r="K75" s="175" t="e">
        <f t="shared" si="15"/>
        <v>#DIV/0!</v>
      </c>
      <c r="L75" s="175" t="e">
        <f t="shared" si="16"/>
        <v>#DIV/0!</v>
      </c>
    </row>
    <row r="76" spans="2:12" x14ac:dyDescent="0.25">
      <c r="B76" s="7"/>
      <c r="C76" s="22"/>
      <c r="D76" s="7"/>
      <c r="E76" s="43">
        <v>3236</v>
      </c>
      <c r="F76" s="44" t="s">
        <v>93</v>
      </c>
      <c r="G76" s="126">
        <v>3137.32</v>
      </c>
      <c r="H76" s="126"/>
      <c r="I76" s="126"/>
      <c r="J76" s="131">
        <v>4830.71</v>
      </c>
      <c r="K76" s="175">
        <f t="shared" si="15"/>
        <v>153.97568625451021</v>
      </c>
      <c r="L76" s="175" t="e">
        <f t="shared" si="16"/>
        <v>#DIV/0!</v>
      </c>
    </row>
    <row r="77" spans="2:12" x14ac:dyDescent="0.25">
      <c r="B77" s="7"/>
      <c r="C77" s="22"/>
      <c r="D77" s="7"/>
      <c r="E77" s="43">
        <v>3237</v>
      </c>
      <c r="F77" s="44" t="s">
        <v>94</v>
      </c>
      <c r="G77" s="126">
        <v>4084.47</v>
      </c>
      <c r="H77" s="126"/>
      <c r="I77" s="126"/>
      <c r="J77" s="131">
        <v>5960.41</v>
      </c>
      <c r="K77" s="175">
        <f t="shared" si="15"/>
        <v>145.928602731811</v>
      </c>
      <c r="L77" s="175" t="e">
        <f t="shared" si="16"/>
        <v>#DIV/0!</v>
      </c>
    </row>
    <row r="78" spans="2:12" x14ac:dyDescent="0.25">
      <c r="B78" s="7"/>
      <c r="C78" s="22"/>
      <c r="D78" s="7"/>
      <c r="E78" s="43" t="s">
        <v>95</v>
      </c>
      <c r="F78" s="44" t="s">
        <v>96</v>
      </c>
      <c r="G78" s="126">
        <v>2695.96</v>
      </c>
      <c r="H78" s="126"/>
      <c r="I78" s="126"/>
      <c r="J78" s="131">
        <v>2762.95</v>
      </c>
      <c r="K78" s="175">
        <f t="shared" si="15"/>
        <v>102.48482915176783</v>
      </c>
      <c r="L78" s="175" t="e">
        <f t="shared" si="16"/>
        <v>#DIV/0!</v>
      </c>
    </row>
    <row r="79" spans="2:12" x14ac:dyDescent="0.25">
      <c r="B79" s="7"/>
      <c r="C79" s="22"/>
      <c r="D79" s="7"/>
      <c r="E79" s="43" t="s">
        <v>97</v>
      </c>
      <c r="F79" s="44" t="s">
        <v>98</v>
      </c>
      <c r="G79" s="126">
        <v>5491.26</v>
      </c>
      <c r="H79" s="126"/>
      <c r="I79" s="126"/>
      <c r="J79" s="131">
        <v>2644.81</v>
      </c>
      <c r="K79" s="175">
        <f t="shared" si="15"/>
        <v>48.163991506503059</v>
      </c>
      <c r="L79" s="175" t="e">
        <f t="shared" si="16"/>
        <v>#DIV/0!</v>
      </c>
    </row>
    <row r="80" spans="2:12" ht="28.5" x14ac:dyDescent="0.25">
      <c r="B80" s="7"/>
      <c r="C80" s="22"/>
      <c r="D80" s="49">
        <v>324</v>
      </c>
      <c r="E80" s="49"/>
      <c r="F80" s="58" t="s">
        <v>99</v>
      </c>
      <c r="G80" s="123">
        <f>SUM(G81)</f>
        <v>0</v>
      </c>
      <c r="H80" s="123">
        <f t="shared" ref="H80:J80" si="25">SUM(H81)</f>
        <v>0</v>
      </c>
      <c r="I80" s="123">
        <f t="shared" si="25"/>
        <v>0</v>
      </c>
      <c r="J80" s="123">
        <f t="shared" si="25"/>
        <v>0</v>
      </c>
      <c r="K80" s="175" t="e">
        <f t="shared" si="15"/>
        <v>#DIV/0!</v>
      </c>
      <c r="L80" s="175" t="e">
        <f t="shared" si="16"/>
        <v>#DIV/0!</v>
      </c>
    </row>
    <row r="81" spans="2:12" x14ac:dyDescent="0.25">
      <c r="B81" s="7"/>
      <c r="C81" s="22"/>
      <c r="D81" s="7"/>
      <c r="E81" s="57">
        <v>3241</v>
      </c>
      <c r="F81" s="44" t="s">
        <v>99</v>
      </c>
      <c r="G81" s="126"/>
      <c r="H81" s="126"/>
      <c r="I81" s="126"/>
      <c r="J81" s="131"/>
      <c r="K81" s="175" t="e">
        <f t="shared" si="15"/>
        <v>#DIV/0!</v>
      </c>
      <c r="L81" s="175" t="e">
        <f t="shared" si="16"/>
        <v>#DIV/0!</v>
      </c>
    </row>
    <row r="82" spans="2:12" x14ac:dyDescent="0.25">
      <c r="B82" s="7"/>
      <c r="C82" s="22"/>
      <c r="D82" s="49">
        <v>329</v>
      </c>
      <c r="E82" s="51"/>
      <c r="F82" s="59" t="s">
        <v>100</v>
      </c>
      <c r="G82" s="123">
        <f>SUM(G83:G89)</f>
        <v>9026.8100000000013</v>
      </c>
      <c r="H82" s="123">
        <f t="shared" ref="H82:J82" si="26">SUM(H83:H89)</f>
        <v>0</v>
      </c>
      <c r="I82" s="123">
        <f t="shared" si="26"/>
        <v>0</v>
      </c>
      <c r="J82" s="123">
        <f t="shared" si="26"/>
        <v>7067.09</v>
      </c>
      <c r="K82" s="175">
        <f t="shared" si="15"/>
        <v>78.290004996227893</v>
      </c>
      <c r="L82" s="175" t="e">
        <f t="shared" si="16"/>
        <v>#DIV/0!</v>
      </c>
    </row>
    <row r="83" spans="2:12" ht="25.5" x14ac:dyDescent="0.25">
      <c r="B83" s="7"/>
      <c r="C83" s="22"/>
      <c r="D83" s="7"/>
      <c r="E83" s="43">
        <v>3291</v>
      </c>
      <c r="F83" s="44" t="s">
        <v>236</v>
      </c>
      <c r="G83" s="126">
        <v>734.55</v>
      </c>
      <c r="H83" s="126"/>
      <c r="I83" s="126"/>
      <c r="J83" s="131">
        <v>768.4</v>
      </c>
      <c r="K83" s="175">
        <f t="shared" si="15"/>
        <v>104.60826356272548</v>
      </c>
      <c r="L83" s="175" t="e">
        <f t="shared" si="16"/>
        <v>#DIV/0!</v>
      </c>
    </row>
    <row r="84" spans="2:12" x14ac:dyDescent="0.25">
      <c r="B84" s="7"/>
      <c r="C84" s="22"/>
      <c r="D84" s="7"/>
      <c r="E84" s="43">
        <v>3292</v>
      </c>
      <c r="F84" s="44" t="s">
        <v>101</v>
      </c>
      <c r="G84" s="126">
        <v>0</v>
      </c>
      <c r="H84" s="126"/>
      <c r="I84" s="126"/>
      <c r="J84" s="131">
        <v>0</v>
      </c>
      <c r="K84" s="175" t="e">
        <f t="shared" si="15"/>
        <v>#DIV/0!</v>
      </c>
      <c r="L84" s="175" t="e">
        <f t="shared" si="16"/>
        <v>#DIV/0!</v>
      </c>
    </row>
    <row r="85" spans="2:12" x14ac:dyDescent="0.25">
      <c r="B85" s="7"/>
      <c r="C85" s="22"/>
      <c r="D85" s="7"/>
      <c r="E85" s="43" t="s">
        <v>102</v>
      </c>
      <c r="F85" s="44" t="s">
        <v>103</v>
      </c>
      <c r="G85" s="126">
        <v>0</v>
      </c>
      <c r="H85" s="126"/>
      <c r="I85" s="126"/>
      <c r="J85" s="131">
        <v>0</v>
      </c>
      <c r="K85" s="175" t="e">
        <f t="shared" si="15"/>
        <v>#DIV/0!</v>
      </c>
      <c r="L85" s="175" t="e">
        <f t="shared" si="16"/>
        <v>#DIV/0!</v>
      </c>
    </row>
    <row r="86" spans="2:12" x14ac:dyDescent="0.25">
      <c r="B86" s="7"/>
      <c r="C86" s="22"/>
      <c r="D86" s="7"/>
      <c r="E86" s="43">
        <v>3294</v>
      </c>
      <c r="F86" s="44" t="s">
        <v>104</v>
      </c>
      <c r="G86" s="126">
        <v>53.09</v>
      </c>
      <c r="H86" s="126"/>
      <c r="I86" s="126"/>
      <c r="J86" s="131">
        <v>53.09</v>
      </c>
      <c r="K86" s="175">
        <f t="shared" si="15"/>
        <v>100</v>
      </c>
      <c r="L86" s="175" t="e">
        <f t="shared" si="16"/>
        <v>#DIV/0!</v>
      </c>
    </row>
    <row r="87" spans="2:12" x14ac:dyDescent="0.25">
      <c r="B87" s="7"/>
      <c r="C87" s="22"/>
      <c r="D87" s="7"/>
      <c r="E87" s="43">
        <v>3295</v>
      </c>
      <c r="F87" s="44" t="s">
        <v>105</v>
      </c>
      <c r="G87" s="126">
        <v>4718.2</v>
      </c>
      <c r="H87" s="126"/>
      <c r="I87" s="126"/>
      <c r="J87" s="131">
        <v>4997</v>
      </c>
      <c r="K87" s="175">
        <f t="shared" si="15"/>
        <v>105.90903310584545</v>
      </c>
      <c r="L87" s="175" t="e">
        <f t="shared" si="16"/>
        <v>#DIV/0!</v>
      </c>
    </row>
    <row r="88" spans="2:12" x14ac:dyDescent="0.25">
      <c r="B88" s="7"/>
      <c r="C88" s="22"/>
      <c r="D88" s="7"/>
      <c r="E88" s="43">
        <v>3296</v>
      </c>
      <c r="F88" s="44" t="s">
        <v>106</v>
      </c>
      <c r="G88" s="126">
        <v>3096.04</v>
      </c>
      <c r="H88" s="126"/>
      <c r="I88" s="126"/>
      <c r="J88" s="131">
        <v>199.87</v>
      </c>
      <c r="K88" s="175">
        <f t="shared" si="15"/>
        <v>6.4556659474683791</v>
      </c>
      <c r="L88" s="175" t="e">
        <f t="shared" si="16"/>
        <v>#DIV/0!</v>
      </c>
    </row>
    <row r="89" spans="2:12" x14ac:dyDescent="0.25">
      <c r="B89" s="7"/>
      <c r="C89" s="22"/>
      <c r="D89" s="7"/>
      <c r="E89" s="43" t="s">
        <v>107</v>
      </c>
      <c r="F89" s="44" t="s">
        <v>100</v>
      </c>
      <c r="G89" s="126">
        <v>424.93</v>
      </c>
      <c r="H89" s="126"/>
      <c r="I89" s="126"/>
      <c r="J89" s="131">
        <v>1048.73</v>
      </c>
      <c r="K89" s="175">
        <f t="shared" si="15"/>
        <v>246.80064951874425</v>
      </c>
      <c r="L89" s="175" t="e">
        <f t="shared" si="16"/>
        <v>#DIV/0!</v>
      </c>
    </row>
    <row r="90" spans="2:12" x14ac:dyDescent="0.25">
      <c r="B90" s="7"/>
      <c r="C90" s="67">
        <v>34</v>
      </c>
      <c r="D90" s="64"/>
      <c r="E90" s="64"/>
      <c r="F90" s="68" t="s">
        <v>108</v>
      </c>
      <c r="G90" s="122">
        <f>SUM(G91)</f>
        <v>5703.3499999999995</v>
      </c>
      <c r="H90" s="122">
        <v>1236.3399999999999</v>
      </c>
      <c r="I90" s="122">
        <v>1236.3399999999999</v>
      </c>
      <c r="J90" s="122">
        <f t="shared" ref="J90" si="27">SUM(J91)</f>
        <v>1311.8799999999999</v>
      </c>
      <c r="K90" s="175">
        <f t="shared" si="15"/>
        <v>23.001919924255041</v>
      </c>
      <c r="L90" s="175">
        <f t="shared" si="16"/>
        <v>106.10996974942168</v>
      </c>
    </row>
    <row r="91" spans="2:12" x14ac:dyDescent="0.25">
      <c r="B91" s="7"/>
      <c r="C91" s="22"/>
      <c r="D91" s="49">
        <v>341</v>
      </c>
      <c r="E91" s="49"/>
      <c r="F91" s="50" t="s">
        <v>109</v>
      </c>
      <c r="G91" s="123">
        <f>SUM(G92:G93)</f>
        <v>5703.3499999999995</v>
      </c>
      <c r="H91" s="123"/>
      <c r="I91" s="123"/>
      <c r="J91" s="123">
        <f t="shared" ref="J91" si="28">SUM(J92:J93)</f>
        <v>1311.8799999999999</v>
      </c>
      <c r="K91" s="175">
        <f t="shared" si="15"/>
        <v>23.001919924255041</v>
      </c>
      <c r="L91" s="175" t="e">
        <f t="shared" si="16"/>
        <v>#DIV/0!</v>
      </c>
    </row>
    <row r="92" spans="2:12" x14ac:dyDescent="0.25">
      <c r="B92" s="7"/>
      <c r="C92" s="22"/>
      <c r="D92" s="7"/>
      <c r="E92" s="43" t="s">
        <v>110</v>
      </c>
      <c r="F92" s="44" t="s">
        <v>111</v>
      </c>
      <c r="G92" s="126">
        <v>994.62</v>
      </c>
      <c r="H92" s="126"/>
      <c r="I92" s="126"/>
      <c r="J92" s="131">
        <v>1061.81</v>
      </c>
      <c r="K92" s="175">
        <f t="shared" si="15"/>
        <v>106.7553437493716</v>
      </c>
      <c r="L92" s="175" t="e">
        <f t="shared" si="16"/>
        <v>#DIV/0!</v>
      </c>
    </row>
    <row r="93" spans="2:12" x14ac:dyDescent="0.25">
      <c r="B93" s="7"/>
      <c r="C93" s="22"/>
      <c r="D93" s="7"/>
      <c r="E93" s="43">
        <v>3433</v>
      </c>
      <c r="F93" s="44" t="s">
        <v>112</v>
      </c>
      <c r="G93" s="126">
        <v>4708.7299999999996</v>
      </c>
      <c r="H93" s="126"/>
      <c r="I93" s="126"/>
      <c r="J93" s="131">
        <v>250.07</v>
      </c>
      <c r="K93" s="175">
        <f t="shared" si="15"/>
        <v>5.310773817993387</v>
      </c>
      <c r="L93" s="175" t="e">
        <f t="shared" si="16"/>
        <v>#DIV/0!</v>
      </c>
    </row>
    <row r="94" spans="2:12" x14ac:dyDescent="0.25">
      <c r="B94" s="7"/>
      <c r="C94" s="67">
        <v>37</v>
      </c>
      <c r="D94" s="64"/>
      <c r="E94" s="64"/>
      <c r="F94" s="68" t="s">
        <v>113</v>
      </c>
      <c r="G94" s="122">
        <f>SUM(G95)</f>
        <v>24680.01</v>
      </c>
      <c r="H94" s="122">
        <v>21235.65</v>
      </c>
      <c r="I94" s="122">
        <v>21235.65</v>
      </c>
      <c r="J94" s="122">
        <f t="shared" ref="J94" si="29">SUM(J95)</f>
        <v>30570.82</v>
      </c>
      <c r="K94" s="175">
        <f t="shared" si="15"/>
        <v>123.86875045836692</v>
      </c>
      <c r="L94" s="175">
        <f t="shared" si="16"/>
        <v>143.95989762498439</v>
      </c>
    </row>
    <row r="95" spans="2:12" ht="30" x14ac:dyDescent="0.25">
      <c r="B95" s="7"/>
      <c r="C95" s="22"/>
      <c r="D95" s="49">
        <v>372</v>
      </c>
      <c r="E95" s="51"/>
      <c r="F95" s="52" t="s">
        <v>114</v>
      </c>
      <c r="G95" s="123">
        <f>SUM(G96:G97)</f>
        <v>24680.01</v>
      </c>
      <c r="H95" s="123"/>
      <c r="I95" s="123"/>
      <c r="J95" s="123">
        <f t="shared" ref="J95" si="30">SUM(J96:J97)</f>
        <v>30570.82</v>
      </c>
      <c r="K95" s="175">
        <f t="shared" si="15"/>
        <v>123.86875045836692</v>
      </c>
      <c r="L95" s="175" t="e">
        <f t="shared" si="16"/>
        <v>#DIV/0!</v>
      </c>
    </row>
    <row r="96" spans="2:12" x14ac:dyDescent="0.25">
      <c r="B96" s="7"/>
      <c r="C96" s="22"/>
      <c r="D96" s="7"/>
      <c r="E96" s="43">
        <v>3721</v>
      </c>
      <c r="F96" s="44" t="s">
        <v>115</v>
      </c>
      <c r="G96" s="126">
        <v>0</v>
      </c>
      <c r="H96" s="126"/>
      <c r="I96" s="126"/>
      <c r="J96" s="131">
        <v>0</v>
      </c>
      <c r="K96" s="175" t="e">
        <f t="shared" si="15"/>
        <v>#DIV/0!</v>
      </c>
      <c r="L96" s="175" t="e">
        <f t="shared" si="16"/>
        <v>#DIV/0!</v>
      </c>
    </row>
    <row r="97" spans="2:12" x14ac:dyDescent="0.25">
      <c r="B97" s="7"/>
      <c r="C97" s="22"/>
      <c r="D97" s="7"/>
      <c r="E97" s="43">
        <v>3722</v>
      </c>
      <c r="F97" s="44" t="s">
        <v>116</v>
      </c>
      <c r="G97" s="126">
        <v>24680.01</v>
      </c>
      <c r="H97" s="126"/>
      <c r="I97" s="126"/>
      <c r="J97" s="131">
        <v>30570.82</v>
      </c>
      <c r="K97" s="175">
        <f t="shared" si="15"/>
        <v>123.86875045836692</v>
      </c>
      <c r="L97" s="175" t="e">
        <f t="shared" si="16"/>
        <v>#DIV/0!</v>
      </c>
    </row>
    <row r="98" spans="2:12" x14ac:dyDescent="0.25">
      <c r="B98" s="7"/>
      <c r="C98" s="67">
        <v>38</v>
      </c>
      <c r="D98" s="64"/>
      <c r="E98" s="71"/>
      <c r="F98" s="72" t="s">
        <v>129</v>
      </c>
      <c r="G98" s="122">
        <f>SUM(G99)</f>
        <v>1218.6500000000001</v>
      </c>
      <c r="H98" s="122">
        <v>1242</v>
      </c>
      <c r="I98" s="122">
        <v>1242</v>
      </c>
      <c r="J98" s="122">
        <f t="shared" ref="J98" si="31">SUM(J99)</f>
        <v>1218.54</v>
      </c>
      <c r="K98" s="175">
        <f t="shared" si="15"/>
        <v>99.990973618348164</v>
      </c>
      <c r="L98" s="175">
        <f t="shared" si="16"/>
        <v>98.1111111111111</v>
      </c>
    </row>
    <row r="99" spans="2:12" x14ac:dyDescent="0.25">
      <c r="B99" s="7"/>
      <c r="C99" s="22"/>
      <c r="D99" s="49">
        <v>381</v>
      </c>
      <c r="E99" s="53"/>
      <c r="F99" s="54" t="s">
        <v>117</v>
      </c>
      <c r="G99" s="123">
        <f>SUM(G100)</f>
        <v>1218.6500000000001</v>
      </c>
      <c r="H99" s="123"/>
      <c r="I99" s="123"/>
      <c r="J99" s="123">
        <f t="shared" ref="J99" si="32">SUM(J100)</f>
        <v>1218.54</v>
      </c>
      <c r="K99" s="175">
        <f t="shared" si="15"/>
        <v>99.990973618348164</v>
      </c>
      <c r="L99" s="175" t="e">
        <f t="shared" si="16"/>
        <v>#DIV/0!</v>
      </c>
    </row>
    <row r="100" spans="2:12" x14ac:dyDescent="0.25">
      <c r="B100" s="7"/>
      <c r="C100" s="22"/>
      <c r="D100" s="7"/>
      <c r="E100" s="7">
        <v>3812</v>
      </c>
      <c r="F100" s="46" t="s">
        <v>269</v>
      </c>
      <c r="G100" s="126">
        <v>1218.6500000000001</v>
      </c>
      <c r="H100" s="126"/>
      <c r="I100" s="126"/>
      <c r="J100" s="131">
        <v>1218.54</v>
      </c>
      <c r="K100" s="175">
        <f t="shared" si="15"/>
        <v>99.990973618348164</v>
      </c>
      <c r="L100" s="175" t="e">
        <f t="shared" si="16"/>
        <v>#DIV/0!</v>
      </c>
    </row>
    <row r="101" spans="2:12" x14ac:dyDescent="0.25">
      <c r="B101" s="74">
        <v>4</v>
      </c>
      <c r="C101" s="75"/>
      <c r="D101" s="75"/>
      <c r="E101" s="75"/>
      <c r="F101" s="76" t="s">
        <v>5</v>
      </c>
      <c r="G101" s="121">
        <f>SUM(G102)</f>
        <v>11536.43</v>
      </c>
      <c r="H101" s="121">
        <f t="shared" ref="H101:J101" si="33">SUM(H102)</f>
        <v>12605.6</v>
      </c>
      <c r="I101" s="121">
        <v>18322.77</v>
      </c>
      <c r="J101" s="121">
        <f t="shared" si="33"/>
        <v>8762</v>
      </c>
      <c r="K101" s="175">
        <f t="shared" si="15"/>
        <v>75.950705720920595</v>
      </c>
      <c r="L101" s="175">
        <f t="shared" si="16"/>
        <v>47.820280448862263</v>
      </c>
    </row>
    <row r="102" spans="2:12" x14ac:dyDescent="0.25">
      <c r="B102" s="11"/>
      <c r="C102" s="66">
        <v>42</v>
      </c>
      <c r="D102" s="66"/>
      <c r="E102" s="66"/>
      <c r="F102" s="73" t="s">
        <v>118</v>
      </c>
      <c r="G102" s="122">
        <f>SUM(G103,G109)</f>
        <v>11536.43</v>
      </c>
      <c r="H102" s="122">
        <v>12605.6</v>
      </c>
      <c r="I102" s="122">
        <v>12605.6</v>
      </c>
      <c r="J102" s="122">
        <f t="shared" ref="J102" si="34">SUM(J103,J109)</f>
        <v>8762</v>
      </c>
      <c r="K102" s="175">
        <f t="shared" si="15"/>
        <v>75.950705720920595</v>
      </c>
      <c r="L102" s="175">
        <f t="shared" si="16"/>
        <v>69.508789744240644</v>
      </c>
    </row>
    <row r="103" spans="2:12" x14ac:dyDescent="0.25">
      <c r="B103" s="11"/>
      <c r="C103" s="11"/>
      <c r="D103" s="49">
        <v>422</v>
      </c>
      <c r="E103" s="49"/>
      <c r="F103" s="55" t="s">
        <v>119</v>
      </c>
      <c r="G103" s="123">
        <f>SUM(G104:G108)</f>
        <v>5863.13</v>
      </c>
      <c r="H103" s="123"/>
      <c r="I103" s="123"/>
      <c r="J103" s="123">
        <f t="shared" ref="J103" si="35">SUM(J104:J108)</f>
        <v>2843.75</v>
      </c>
      <c r="K103" s="175">
        <f t="shared" si="15"/>
        <v>48.502250504423408</v>
      </c>
      <c r="L103" s="175" t="e">
        <f t="shared" si="16"/>
        <v>#DIV/0!</v>
      </c>
    </row>
    <row r="104" spans="2:12" x14ac:dyDescent="0.25">
      <c r="B104" s="11"/>
      <c r="C104" s="11"/>
      <c r="D104" s="7"/>
      <c r="E104" s="43" t="s">
        <v>120</v>
      </c>
      <c r="F104" s="44" t="s">
        <v>121</v>
      </c>
      <c r="G104" s="126">
        <v>5863.13</v>
      </c>
      <c r="H104" s="126"/>
      <c r="I104" s="128"/>
      <c r="J104" s="131">
        <v>193.75</v>
      </c>
      <c r="K104" s="175">
        <f t="shared" si="15"/>
        <v>3.3045489354662103</v>
      </c>
      <c r="L104" s="175" t="e">
        <f t="shared" si="16"/>
        <v>#DIV/0!</v>
      </c>
    </row>
    <row r="105" spans="2:12" x14ac:dyDescent="0.25">
      <c r="B105" s="11"/>
      <c r="C105" s="11"/>
      <c r="D105" s="7"/>
      <c r="E105" s="43">
        <v>4222</v>
      </c>
      <c r="F105" s="44" t="s">
        <v>122</v>
      </c>
      <c r="G105" s="126">
        <v>0</v>
      </c>
      <c r="H105" s="126"/>
      <c r="I105" s="128"/>
      <c r="J105" s="131">
        <v>0</v>
      </c>
      <c r="K105" s="175" t="e">
        <f t="shared" si="15"/>
        <v>#DIV/0!</v>
      </c>
      <c r="L105" s="175" t="e">
        <f t="shared" si="16"/>
        <v>#DIV/0!</v>
      </c>
    </row>
    <row r="106" spans="2:12" x14ac:dyDescent="0.25">
      <c r="B106" s="11"/>
      <c r="C106" s="11"/>
      <c r="D106" s="7"/>
      <c r="E106" s="43">
        <v>4223</v>
      </c>
      <c r="F106" s="44" t="s">
        <v>123</v>
      </c>
      <c r="G106" s="126">
        <v>0</v>
      </c>
      <c r="H106" s="126"/>
      <c r="I106" s="128"/>
      <c r="J106" s="131">
        <v>0</v>
      </c>
      <c r="K106" s="175" t="e">
        <f t="shared" si="15"/>
        <v>#DIV/0!</v>
      </c>
      <c r="L106" s="175" t="e">
        <f t="shared" si="16"/>
        <v>#DIV/0!</v>
      </c>
    </row>
    <row r="107" spans="2:12" x14ac:dyDescent="0.25">
      <c r="B107" s="11"/>
      <c r="C107" s="11"/>
      <c r="D107" s="7"/>
      <c r="E107" s="43">
        <v>4226</v>
      </c>
      <c r="F107" s="44" t="s">
        <v>124</v>
      </c>
      <c r="G107" s="126">
        <v>0</v>
      </c>
      <c r="H107" s="126"/>
      <c r="I107" s="128"/>
      <c r="J107" s="131">
        <v>0</v>
      </c>
      <c r="K107" s="175" t="e">
        <f t="shared" si="15"/>
        <v>#DIV/0!</v>
      </c>
      <c r="L107" s="175" t="e">
        <f t="shared" si="16"/>
        <v>#DIV/0!</v>
      </c>
    </row>
    <row r="108" spans="2:12" x14ac:dyDescent="0.25">
      <c r="B108" s="11"/>
      <c r="C108" s="11"/>
      <c r="D108" s="7"/>
      <c r="E108" s="43">
        <v>4227</v>
      </c>
      <c r="F108" s="44" t="s">
        <v>125</v>
      </c>
      <c r="G108" s="126">
        <v>0</v>
      </c>
      <c r="H108" s="126"/>
      <c r="I108" s="128"/>
      <c r="J108" s="131">
        <v>2650</v>
      </c>
      <c r="K108" s="175" t="e">
        <f t="shared" si="15"/>
        <v>#DIV/0!</v>
      </c>
      <c r="L108" s="175" t="e">
        <f t="shared" si="16"/>
        <v>#DIV/0!</v>
      </c>
    </row>
    <row r="109" spans="2:12" x14ac:dyDescent="0.25">
      <c r="B109" s="11"/>
      <c r="C109" s="11"/>
      <c r="D109" s="49">
        <v>424</v>
      </c>
      <c r="E109" s="49"/>
      <c r="F109" s="56" t="s">
        <v>126</v>
      </c>
      <c r="G109" s="123">
        <f>SUM(G110)</f>
        <v>5673.3</v>
      </c>
      <c r="H109" s="123">
        <f t="shared" ref="H109:J109" si="36">SUM(H110)</f>
        <v>0</v>
      </c>
      <c r="I109" s="123">
        <f t="shared" si="36"/>
        <v>0</v>
      </c>
      <c r="J109" s="123">
        <f t="shared" si="36"/>
        <v>5918.25</v>
      </c>
      <c r="K109" s="175">
        <f t="shared" si="15"/>
        <v>104.31759293532865</v>
      </c>
      <c r="L109" s="175" t="e">
        <f t="shared" si="16"/>
        <v>#DIV/0!</v>
      </c>
    </row>
    <row r="110" spans="2:12" x14ac:dyDescent="0.25">
      <c r="B110" s="11"/>
      <c r="C110" s="11"/>
      <c r="D110" s="7"/>
      <c r="E110" s="43">
        <v>4241</v>
      </c>
      <c r="F110" s="44" t="s">
        <v>127</v>
      </c>
      <c r="G110" s="126">
        <v>5673.3</v>
      </c>
      <c r="H110" s="126"/>
      <c r="I110" s="128"/>
      <c r="J110" s="131">
        <v>5918.25</v>
      </c>
      <c r="K110" s="175">
        <f t="shared" ref="K110" si="37">J110/G110*100</f>
        <v>104.31759293532865</v>
      </c>
      <c r="L110" s="175" t="e">
        <f t="shared" ref="L110" si="38">J110/I110*100</f>
        <v>#DIV/0!</v>
      </c>
    </row>
  </sheetData>
  <mergeCells count="8">
    <mergeCell ref="A1:F1"/>
    <mergeCell ref="B4:L4"/>
    <mergeCell ref="B2:L2"/>
    <mergeCell ref="B43:F43"/>
    <mergeCell ref="B44:F44"/>
    <mergeCell ref="B8:F8"/>
    <mergeCell ref="B9:F9"/>
    <mergeCell ref="B6:L6"/>
  </mergeCells>
  <phoneticPr fontId="30" type="noConversion"/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workbookViewId="0">
      <selection activeCell="C13" sqref="C13"/>
    </sheetView>
  </sheetViews>
  <sheetFormatPr defaultRowHeight="15" x14ac:dyDescent="0.25"/>
  <cols>
    <col min="2" max="2" width="37.7109375" customWidth="1"/>
    <col min="3" max="6" width="25.28515625" style="127" customWidth="1"/>
    <col min="7" max="8" width="15.7109375" style="105" customWidth="1"/>
  </cols>
  <sheetData>
    <row r="1" spans="1:8" ht="15.75" x14ac:dyDescent="0.25">
      <c r="A1" s="199" t="s">
        <v>260</v>
      </c>
      <c r="B1" s="199"/>
    </row>
    <row r="2" spans="1:8" ht="18" x14ac:dyDescent="0.25">
      <c r="B2" s="18"/>
      <c r="C2" s="117"/>
      <c r="D2" s="117"/>
      <c r="E2" s="117"/>
      <c r="F2" s="129"/>
      <c r="G2" s="106"/>
      <c r="H2" s="106"/>
    </row>
    <row r="3" spans="1:8" ht="15.75" customHeight="1" x14ac:dyDescent="0.25">
      <c r="B3" s="205" t="s">
        <v>36</v>
      </c>
      <c r="C3" s="205"/>
      <c r="D3" s="205"/>
      <c r="E3" s="205"/>
      <c r="F3" s="205"/>
      <c r="G3" s="205"/>
      <c r="H3" s="205"/>
    </row>
    <row r="4" spans="1:8" ht="18" x14ac:dyDescent="0.25">
      <c r="B4" s="18"/>
      <c r="C4" s="117"/>
      <c r="D4" s="117"/>
      <c r="E4" s="117"/>
      <c r="F4" s="129"/>
      <c r="G4" s="106"/>
      <c r="H4" s="106"/>
    </row>
    <row r="5" spans="1:8" ht="31.5" customHeight="1" x14ac:dyDescent="0.25">
      <c r="B5" s="36" t="s">
        <v>6</v>
      </c>
      <c r="C5" s="118" t="s">
        <v>229</v>
      </c>
      <c r="D5" s="118" t="s">
        <v>263</v>
      </c>
      <c r="E5" s="118" t="s">
        <v>264</v>
      </c>
      <c r="F5" s="118" t="s">
        <v>265</v>
      </c>
      <c r="G5" s="36" t="s">
        <v>17</v>
      </c>
      <c r="H5" s="36" t="s">
        <v>48</v>
      </c>
    </row>
    <row r="6" spans="1:8" s="23" customFormat="1" ht="11.25" x14ac:dyDescent="0.2">
      <c r="B6" s="37">
        <v>1</v>
      </c>
      <c r="C6" s="119">
        <v>2</v>
      </c>
      <c r="D6" s="119"/>
      <c r="E6" s="119"/>
      <c r="F6" s="119"/>
      <c r="G6" s="113" t="s">
        <v>19</v>
      </c>
      <c r="H6" s="113" t="s">
        <v>20</v>
      </c>
    </row>
    <row r="7" spans="1:8" x14ac:dyDescent="0.25">
      <c r="B7" s="6" t="s">
        <v>35</v>
      </c>
      <c r="C7" s="158">
        <f>SUM(C8+C10+C12+C16+C21+C23)</f>
        <v>2009035.3699999999</v>
      </c>
      <c r="D7" s="158">
        <f>SUM(D8+D10+D12+D16+D21+D23)</f>
        <v>2473809.8100000005</v>
      </c>
      <c r="E7" s="158">
        <f>SUM(E8+E10+E12+E16+E21+E23)</f>
        <v>2473809.8100000005</v>
      </c>
      <c r="F7" s="158">
        <f>SUM(F8+F10+F12+F16+F21+F23)</f>
        <v>2499889.81</v>
      </c>
      <c r="G7" s="185">
        <f t="shared" ref="G7:G45" si="0">F7/C7*100</f>
        <v>124.43234436435036</v>
      </c>
      <c r="H7" s="185">
        <f t="shared" ref="H7:H45" si="1">F7/E7*100</f>
        <v>101.05424434386892</v>
      </c>
    </row>
    <row r="8" spans="1:8" x14ac:dyDescent="0.25">
      <c r="B8" s="6" t="s">
        <v>33</v>
      </c>
      <c r="C8" s="159">
        <v>48681.94</v>
      </c>
      <c r="D8" s="159">
        <v>49593.59</v>
      </c>
      <c r="E8" s="160">
        <v>49593.59</v>
      </c>
      <c r="F8" s="161">
        <v>48681.78</v>
      </c>
      <c r="G8" s="185">
        <f t="shared" si="0"/>
        <v>99.999671336023169</v>
      </c>
      <c r="H8" s="185">
        <f t="shared" si="1"/>
        <v>98.161435782325896</v>
      </c>
    </row>
    <row r="9" spans="1:8" x14ac:dyDescent="0.25">
      <c r="B9" s="28" t="s">
        <v>32</v>
      </c>
      <c r="C9" s="126">
        <v>48681.94</v>
      </c>
      <c r="D9" s="126">
        <v>61561.57</v>
      </c>
      <c r="E9" s="128">
        <v>61561.57</v>
      </c>
      <c r="F9" s="131">
        <v>62012.77</v>
      </c>
      <c r="G9" s="185">
        <f t="shared" si="0"/>
        <v>127.38352251368781</v>
      </c>
      <c r="H9" s="185">
        <f t="shared" si="1"/>
        <v>100.73292477758444</v>
      </c>
    </row>
    <row r="10" spans="1:8" x14ac:dyDescent="0.25">
      <c r="B10" s="6" t="s">
        <v>28</v>
      </c>
      <c r="C10" s="159">
        <v>9.6199999999999992</v>
      </c>
      <c r="D10" s="159">
        <v>10</v>
      </c>
      <c r="E10" s="160">
        <v>10</v>
      </c>
      <c r="F10" s="161">
        <v>9.6199999999999992</v>
      </c>
      <c r="G10" s="185">
        <f t="shared" si="0"/>
        <v>100</v>
      </c>
      <c r="H10" s="185">
        <f t="shared" si="1"/>
        <v>96.2</v>
      </c>
    </row>
    <row r="11" spans="1:8" x14ac:dyDescent="0.25">
      <c r="B11" s="26" t="s">
        <v>148</v>
      </c>
      <c r="C11" s="126">
        <v>9.6199999999999992</v>
      </c>
      <c r="D11" s="126">
        <v>10</v>
      </c>
      <c r="E11" s="128">
        <v>10</v>
      </c>
      <c r="F11" s="131">
        <v>10.27</v>
      </c>
      <c r="G11" s="185">
        <f t="shared" si="0"/>
        <v>106.75675675675676</v>
      </c>
      <c r="H11" s="185">
        <f t="shared" si="1"/>
        <v>102.69999999999999</v>
      </c>
    </row>
    <row r="12" spans="1:8" x14ac:dyDescent="0.25">
      <c r="B12" s="6" t="s">
        <v>150</v>
      </c>
      <c r="C12" s="159">
        <f>SUM(C13:C15)</f>
        <v>258587.44</v>
      </c>
      <c r="D12" s="159">
        <f>SUM(D13:D15)</f>
        <v>307107.42000000004</v>
      </c>
      <c r="E12" s="159">
        <f>SUM(E13:E15)</f>
        <v>307107.42000000004</v>
      </c>
      <c r="F12" s="159">
        <f>SUM(F13:F15)</f>
        <v>304447.05</v>
      </c>
      <c r="G12" s="185">
        <f t="shared" si="0"/>
        <v>117.73466259614156</v>
      </c>
      <c r="H12" s="185">
        <f t="shared" si="1"/>
        <v>99.133733076198524</v>
      </c>
    </row>
    <row r="13" spans="1:8" x14ac:dyDescent="0.25">
      <c r="B13" s="11" t="s">
        <v>151</v>
      </c>
      <c r="C13" s="126">
        <v>171083.47</v>
      </c>
      <c r="D13" s="126">
        <v>211207.42</v>
      </c>
      <c r="E13" s="128">
        <v>211207.42</v>
      </c>
      <c r="F13" s="131">
        <v>201417.18</v>
      </c>
      <c r="G13" s="185">
        <f t="shared" si="0"/>
        <v>117.73035700059158</v>
      </c>
      <c r="H13" s="185">
        <f t="shared" si="1"/>
        <v>95.364632549367812</v>
      </c>
    </row>
    <row r="14" spans="1:8" x14ac:dyDescent="0.25">
      <c r="B14" s="26" t="s">
        <v>152</v>
      </c>
      <c r="C14" s="126">
        <v>85939.41</v>
      </c>
      <c r="D14" s="126">
        <v>95900</v>
      </c>
      <c r="E14" s="128">
        <v>95900</v>
      </c>
      <c r="F14" s="131">
        <v>99672.82</v>
      </c>
      <c r="G14" s="185">
        <f t="shared" si="0"/>
        <v>115.9803401024047</v>
      </c>
      <c r="H14" s="185">
        <f t="shared" si="1"/>
        <v>103.9341188738269</v>
      </c>
    </row>
    <row r="15" spans="1:8" ht="25.5" x14ac:dyDescent="0.25">
      <c r="B15" s="26" t="s">
        <v>237</v>
      </c>
      <c r="C15" s="126">
        <v>1564.56</v>
      </c>
      <c r="D15" s="126"/>
      <c r="E15" s="128">
        <v>0</v>
      </c>
      <c r="F15" s="131">
        <v>3357.05</v>
      </c>
      <c r="G15" s="185">
        <f t="shared" si="0"/>
        <v>214.56831313596157</v>
      </c>
      <c r="H15" s="185" t="e">
        <f t="shared" si="1"/>
        <v>#DIV/0!</v>
      </c>
    </row>
    <row r="16" spans="1:8" x14ac:dyDescent="0.25">
      <c r="B16" s="6" t="s">
        <v>154</v>
      </c>
      <c r="C16" s="159">
        <f>SUM(C17:C19)</f>
        <v>1693681.25</v>
      </c>
      <c r="D16" s="159">
        <f t="shared" ref="D16:F16" si="2">SUM(D17:D19)</f>
        <v>2116760.35</v>
      </c>
      <c r="E16" s="159">
        <f t="shared" si="2"/>
        <v>2116760.35</v>
      </c>
      <c r="F16" s="159">
        <f t="shared" si="2"/>
        <v>2145680.4299999997</v>
      </c>
      <c r="G16" s="185">
        <f t="shared" si="0"/>
        <v>126.68738170184028</v>
      </c>
      <c r="H16" s="185">
        <f t="shared" si="1"/>
        <v>101.36624252244708</v>
      </c>
    </row>
    <row r="17" spans="2:8" x14ac:dyDescent="0.25">
      <c r="B17" s="11" t="s">
        <v>156</v>
      </c>
      <c r="C17" s="126">
        <v>18346.55</v>
      </c>
      <c r="D17" s="126">
        <v>19271.32</v>
      </c>
      <c r="E17" s="126">
        <v>19271.32</v>
      </c>
      <c r="F17" s="131">
        <v>28180.880000000001</v>
      </c>
      <c r="G17" s="185">
        <f t="shared" si="0"/>
        <v>153.60315699681956</v>
      </c>
      <c r="H17" s="185">
        <f t="shared" si="1"/>
        <v>146.23222488132626</v>
      </c>
    </row>
    <row r="18" spans="2:8" x14ac:dyDescent="0.25">
      <c r="B18" s="80" t="s">
        <v>155</v>
      </c>
      <c r="C18" s="126">
        <v>1672430.3</v>
      </c>
      <c r="D18" s="126">
        <v>2092603.83</v>
      </c>
      <c r="E18" s="126">
        <v>2092603.83</v>
      </c>
      <c r="F18" s="131">
        <v>2115395.23</v>
      </c>
      <c r="G18" s="185">
        <f t="shared" si="0"/>
        <v>126.48630140221688</v>
      </c>
      <c r="H18" s="185">
        <f t="shared" si="1"/>
        <v>101.08914069989061</v>
      </c>
    </row>
    <row r="19" spans="2:8" ht="25.5" x14ac:dyDescent="0.25">
      <c r="B19" s="80" t="s">
        <v>162</v>
      </c>
      <c r="C19" s="126">
        <v>2904.4</v>
      </c>
      <c r="D19" s="126">
        <v>4885.2</v>
      </c>
      <c r="E19" s="126">
        <v>4885.2</v>
      </c>
      <c r="F19" s="131">
        <v>2104.3200000000002</v>
      </c>
      <c r="G19" s="185">
        <f t="shared" si="0"/>
        <v>72.452830188679258</v>
      </c>
      <c r="H19" s="185">
        <f t="shared" si="1"/>
        <v>43.075411446818968</v>
      </c>
    </row>
    <row r="20" spans="2:8" x14ac:dyDescent="0.25">
      <c r="B20" s="80" t="s">
        <v>253</v>
      </c>
      <c r="C20" s="126"/>
      <c r="D20" s="126"/>
      <c r="E20" s="126"/>
      <c r="F20" s="131"/>
      <c r="G20" s="185" t="e">
        <f t="shared" si="0"/>
        <v>#DIV/0!</v>
      </c>
      <c r="H20" s="185" t="e">
        <f t="shared" si="1"/>
        <v>#DIV/0!</v>
      </c>
    </row>
    <row r="21" spans="2:8" x14ac:dyDescent="0.25">
      <c r="B21" s="6" t="s">
        <v>157</v>
      </c>
      <c r="C21" s="159">
        <f>SUM(C22)</f>
        <v>8059.64</v>
      </c>
      <c r="D21" s="159">
        <f t="shared" ref="D21:F21" si="3">SUM(D22)</f>
        <v>265.45</v>
      </c>
      <c r="E21" s="159">
        <f t="shared" si="3"/>
        <v>265.45</v>
      </c>
      <c r="F21" s="159">
        <f t="shared" si="3"/>
        <v>1055.45</v>
      </c>
      <c r="G21" s="185">
        <f t="shared" si="0"/>
        <v>13.095498061948177</v>
      </c>
      <c r="H21" s="185">
        <f t="shared" si="1"/>
        <v>397.6078357506122</v>
      </c>
    </row>
    <row r="22" spans="2:8" x14ac:dyDescent="0.25">
      <c r="B22" s="11" t="s">
        <v>160</v>
      </c>
      <c r="C22" s="126">
        <v>8059.64</v>
      </c>
      <c r="D22" s="126">
        <v>265.45</v>
      </c>
      <c r="E22" s="128">
        <v>265.45</v>
      </c>
      <c r="F22" s="131">
        <v>1055.45</v>
      </c>
      <c r="G22" s="185">
        <f t="shared" si="0"/>
        <v>13.095498061948177</v>
      </c>
      <c r="H22" s="185">
        <f t="shared" si="1"/>
        <v>397.6078357506122</v>
      </c>
    </row>
    <row r="23" spans="2:8" ht="25.5" x14ac:dyDescent="0.25">
      <c r="B23" s="6" t="s">
        <v>159</v>
      </c>
      <c r="C23" s="159">
        <f>SUM(C24)</f>
        <v>15.48</v>
      </c>
      <c r="D23" s="159">
        <f t="shared" ref="D23:E23" si="4">SUM(D24)</f>
        <v>73</v>
      </c>
      <c r="E23" s="159">
        <f t="shared" si="4"/>
        <v>73</v>
      </c>
      <c r="F23" s="159">
        <v>15.48</v>
      </c>
      <c r="G23" s="185">
        <f t="shared" si="0"/>
        <v>100</v>
      </c>
      <c r="H23" s="185">
        <f t="shared" si="1"/>
        <v>21.205479452054796</v>
      </c>
    </row>
    <row r="24" spans="2:8" ht="25.5" x14ac:dyDescent="0.25">
      <c r="B24" s="11" t="s">
        <v>161</v>
      </c>
      <c r="C24" s="159">
        <v>15.48</v>
      </c>
      <c r="D24" s="126">
        <v>73</v>
      </c>
      <c r="E24" s="128">
        <v>73</v>
      </c>
      <c r="F24" s="131">
        <v>73.95</v>
      </c>
      <c r="G24" s="185">
        <f t="shared" si="0"/>
        <v>477.71317829457365</v>
      </c>
      <c r="H24" s="185">
        <f t="shared" si="1"/>
        <v>101.3013698630137</v>
      </c>
    </row>
    <row r="25" spans="2:8" x14ac:dyDescent="0.25">
      <c r="B25" s="26"/>
      <c r="C25" s="126"/>
      <c r="D25" s="126"/>
      <c r="E25" s="128"/>
      <c r="F25" s="131"/>
      <c r="G25" s="185" t="e">
        <f t="shared" si="0"/>
        <v>#DIV/0!</v>
      </c>
      <c r="H25" s="185" t="e">
        <f t="shared" si="1"/>
        <v>#DIV/0!</v>
      </c>
    </row>
    <row r="26" spans="2:8" x14ac:dyDescent="0.25">
      <c r="B26" s="6" t="s">
        <v>34</v>
      </c>
      <c r="C26" s="159">
        <f>SUM(C27+C29+C32+C36+C40+C43)</f>
        <v>2026961.66</v>
      </c>
      <c r="D26" s="159">
        <f t="shared" ref="D26:F26" si="5">SUM(D27+D29+D32+D36+D40+D43)</f>
        <v>2469901.5700000003</v>
      </c>
      <c r="E26" s="159">
        <f t="shared" si="5"/>
        <v>2469901.5700000003</v>
      </c>
      <c r="F26" s="159">
        <f t="shared" si="5"/>
        <v>2490772.4500000002</v>
      </c>
      <c r="G26" s="185">
        <f t="shared" si="0"/>
        <v>122.88207020156466</v>
      </c>
      <c r="H26" s="185">
        <f t="shared" si="1"/>
        <v>100.8450085725481</v>
      </c>
    </row>
    <row r="27" spans="2:8" ht="15.75" customHeight="1" x14ac:dyDescent="0.25">
      <c r="B27" s="6" t="s">
        <v>33</v>
      </c>
      <c r="C27" s="158">
        <f>SUM(C28)</f>
        <v>48681.94</v>
      </c>
      <c r="D27" s="158">
        <f t="shared" ref="D27:E27" si="6">SUM(D28)</f>
        <v>61561.57</v>
      </c>
      <c r="E27" s="158">
        <f t="shared" si="6"/>
        <v>61561.57</v>
      </c>
      <c r="F27" s="158">
        <f>SUM(F28)</f>
        <v>65205.47</v>
      </c>
      <c r="G27" s="185">
        <f t="shared" si="0"/>
        <v>133.94180675626319</v>
      </c>
      <c r="H27" s="185">
        <f t="shared" si="1"/>
        <v>105.91911479840425</v>
      </c>
    </row>
    <row r="28" spans="2:8" ht="15.75" customHeight="1" x14ac:dyDescent="0.25">
      <c r="B28" s="28" t="s">
        <v>32</v>
      </c>
      <c r="C28" s="159">
        <v>48681.94</v>
      </c>
      <c r="D28" s="159">
        <v>61561.57</v>
      </c>
      <c r="E28" s="159">
        <v>61561.57</v>
      </c>
      <c r="F28" s="161">
        <v>65205.47</v>
      </c>
      <c r="G28" s="185">
        <f t="shared" si="0"/>
        <v>133.94180675626319</v>
      </c>
      <c r="H28" s="185">
        <f t="shared" si="1"/>
        <v>105.91911479840425</v>
      </c>
    </row>
    <row r="29" spans="2:8" s="162" customFormat="1" x14ac:dyDescent="0.25">
      <c r="B29" s="6" t="s">
        <v>28</v>
      </c>
      <c r="C29" s="159">
        <f>SUM(C30+C31)</f>
        <v>92.37</v>
      </c>
      <c r="D29" s="159">
        <f>SUM(D30+D31)</f>
        <v>72.55</v>
      </c>
      <c r="E29" s="159">
        <f>SUM(E30+E31)</f>
        <v>72.55</v>
      </c>
      <c r="F29" s="159">
        <f>SUM(F30+F31)</f>
        <v>62.53</v>
      </c>
      <c r="G29" s="185">
        <f t="shared" si="0"/>
        <v>67.695139114431086</v>
      </c>
      <c r="H29" s="185">
        <f t="shared" si="1"/>
        <v>86.188835286009663</v>
      </c>
    </row>
    <row r="30" spans="2:8" x14ac:dyDescent="0.25">
      <c r="B30" s="26" t="s">
        <v>148</v>
      </c>
      <c r="C30" s="159"/>
      <c r="D30" s="126">
        <v>10</v>
      </c>
      <c r="E30" s="126">
        <v>10</v>
      </c>
      <c r="F30" s="161"/>
      <c r="G30" s="185" t="e">
        <f t="shared" si="0"/>
        <v>#DIV/0!</v>
      </c>
      <c r="H30" s="185">
        <f t="shared" si="1"/>
        <v>0</v>
      </c>
    </row>
    <row r="31" spans="2:8" x14ac:dyDescent="0.25">
      <c r="B31" s="11" t="s">
        <v>149</v>
      </c>
      <c r="C31" s="126">
        <v>92.37</v>
      </c>
      <c r="D31" s="126">
        <v>62.55</v>
      </c>
      <c r="E31" s="126">
        <v>62.55</v>
      </c>
      <c r="F31" s="131">
        <v>62.53</v>
      </c>
      <c r="G31" s="185">
        <f t="shared" si="0"/>
        <v>67.695139114431086</v>
      </c>
      <c r="H31" s="185">
        <f t="shared" si="1"/>
        <v>99.968025579536373</v>
      </c>
    </row>
    <row r="32" spans="2:8" x14ac:dyDescent="0.25">
      <c r="B32" s="6" t="s">
        <v>150</v>
      </c>
      <c r="C32" s="159">
        <f>SUM(C33:C35)</f>
        <v>266075.62000000005</v>
      </c>
      <c r="D32" s="159">
        <f t="shared" ref="D32:F32" si="7">SUM(D33:D35)</f>
        <v>301492.15000000002</v>
      </c>
      <c r="E32" s="159">
        <f t="shared" si="7"/>
        <v>301492.15000000002</v>
      </c>
      <c r="F32" s="159">
        <f t="shared" si="7"/>
        <v>285391.13999999996</v>
      </c>
      <c r="G32" s="185">
        <f t="shared" si="0"/>
        <v>107.25940993767107</v>
      </c>
      <c r="H32" s="185">
        <f t="shared" si="1"/>
        <v>94.659559129483114</v>
      </c>
    </row>
    <row r="33" spans="2:8" x14ac:dyDescent="0.25">
      <c r="B33" s="11" t="s">
        <v>151</v>
      </c>
      <c r="C33" s="126">
        <v>176812.45</v>
      </c>
      <c r="D33" s="126">
        <v>205592.15</v>
      </c>
      <c r="E33" s="128">
        <v>205592.15</v>
      </c>
      <c r="F33" s="131">
        <v>188857.97</v>
      </c>
      <c r="G33" s="185">
        <f t="shared" si="0"/>
        <v>106.8125971898472</v>
      </c>
      <c r="H33" s="185">
        <f t="shared" si="1"/>
        <v>91.860496619155938</v>
      </c>
    </row>
    <row r="34" spans="2:8" x14ac:dyDescent="0.25">
      <c r="B34" s="26" t="s">
        <v>152</v>
      </c>
      <c r="C34" s="126">
        <v>84487.52</v>
      </c>
      <c r="D34" s="126">
        <v>95900</v>
      </c>
      <c r="E34" s="128">
        <v>95900</v>
      </c>
      <c r="F34" s="131">
        <v>93176.12</v>
      </c>
      <c r="G34" s="185">
        <f t="shared" si="0"/>
        <v>110.28388571471856</v>
      </c>
      <c r="H34" s="185">
        <f t="shared" si="1"/>
        <v>97.159666319082376</v>
      </c>
    </row>
    <row r="35" spans="2:8" ht="25.5" x14ac:dyDescent="0.25">
      <c r="B35" s="11" t="s">
        <v>153</v>
      </c>
      <c r="C35" s="126">
        <v>4775.6499999999996</v>
      </c>
      <c r="D35" s="126">
        <v>0</v>
      </c>
      <c r="E35" s="128">
        <v>0</v>
      </c>
      <c r="F35" s="131">
        <v>3357.05</v>
      </c>
      <c r="G35" s="185">
        <f t="shared" si="0"/>
        <v>70.295143069529814</v>
      </c>
      <c r="H35" s="185" t="e">
        <f t="shared" si="1"/>
        <v>#DIV/0!</v>
      </c>
    </row>
    <row r="36" spans="2:8" x14ac:dyDescent="0.25">
      <c r="B36" s="6" t="s">
        <v>154</v>
      </c>
      <c r="C36" s="159">
        <f>SUM(C37:C39)</f>
        <v>1704463.88</v>
      </c>
      <c r="D36" s="159">
        <f>SUM(D37:D39)</f>
        <v>2105727</v>
      </c>
      <c r="E36" s="159">
        <f t="shared" ref="E36:F36" si="8">SUM(E37:E39)</f>
        <v>2105727</v>
      </c>
      <c r="F36" s="159">
        <f t="shared" si="8"/>
        <v>2139606.89</v>
      </c>
      <c r="G36" s="185">
        <f t="shared" si="0"/>
        <v>125.52961169232874</v>
      </c>
      <c r="H36" s="185">
        <f t="shared" si="1"/>
        <v>101.60894028523167</v>
      </c>
    </row>
    <row r="37" spans="2:8" x14ac:dyDescent="0.25">
      <c r="B37" s="11" t="s">
        <v>156</v>
      </c>
      <c r="C37" s="126">
        <v>18346.55</v>
      </c>
      <c r="D37" s="126">
        <v>19271.32</v>
      </c>
      <c r="E37" s="128">
        <v>19271.32</v>
      </c>
      <c r="F37" s="131">
        <v>28704</v>
      </c>
      <c r="G37" s="185">
        <f t="shared" si="0"/>
        <v>156.45448326797137</v>
      </c>
      <c r="H37" s="185">
        <f t="shared" si="1"/>
        <v>148.94672497784271</v>
      </c>
    </row>
    <row r="38" spans="2:8" x14ac:dyDescent="0.25">
      <c r="B38" s="80" t="s">
        <v>155</v>
      </c>
      <c r="C38" s="126">
        <v>1681462.64</v>
      </c>
      <c r="D38" s="126">
        <v>2079527.41</v>
      </c>
      <c r="E38" s="128">
        <v>2079527.41</v>
      </c>
      <c r="F38" s="131">
        <v>2105617.54</v>
      </c>
      <c r="G38" s="185">
        <f t="shared" si="0"/>
        <v>125.22535380268694</v>
      </c>
      <c r="H38" s="185">
        <f t="shared" si="1"/>
        <v>101.25461823078351</v>
      </c>
    </row>
    <row r="39" spans="2:8" ht="25.5" x14ac:dyDescent="0.25">
      <c r="B39" s="11" t="s">
        <v>158</v>
      </c>
      <c r="C39" s="126">
        <v>4654.6899999999996</v>
      </c>
      <c r="D39" s="126">
        <v>6928.27</v>
      </c>
      <c r="E39" s="128">
        <v>6928.27</v>
      </c>
      <c r="F39" s="131">
        <v>5285.35</v>
      </c>
      <c r="G39" s="185">
        <f t="shared" si="0"/>
        <v>113.54891518017314</v>
      </c>
      <c r="H39" s="185">
        <f t="shared" si="1"/>
        <v>76.286720927446538</v>
      </c>
    </row>
    <row r="40" spans="2:8" x14ac:dyDescent="0.25">
      <c r="B40" s="6" t="s">
        <v>157</v>
      </c>
      <c r="C40" s="159">
        <f>SUM(C41:C42)</f>
        <v>7633.96</v>
      </c>
      <c r="D40" s="159">
        <f t="shared" ref="D40:F40" si="9">SUM(D41:D42)</f>
        <v>956.57999999999993</v>
      </c>
      <c r="E40" s="159">
        <f t="shared" si="9"/>
        <v>956.57999999999993</v>
      </c>
      <c r="F40" s="159">
        <f t="shared" si="9"/>
        <v>506.42</v>
      </c>
      <c r="G40" s="185">
        <f t="shared" si="0"/>
        <v>6.6337785369585385</v>
      </c>
      <c r="H40" s="185">
        <f t="shared" si="1"/>
        <v>52.940684521942757</v>
      </c>
    </row>
    <row r="41" spans="2:8" x14ac:dyDescent="0.25">
      <c r="B41" s="11" t="s">
        <v>160</v>
      </c>
      <c r="C41" s="126">
        <v>7368.51</v>
      </c>
      <c r="D41" s="126">
        <v>265.45</v>
      </c>
      <c r="E41" s="128">
        <v>265.45</v>
      </c>
      <c r="F41" s="131">
        <v>312.67</v>
      </c>
      <c r="G41" s="185">
        <f t="shared" si="0"/>
        <v>4.2433273484055807</v>
      </c>
      <c r="H41" s="185">
        <f t="shared" si="1"/>
        <v>117.78866076473913</v>
      </c>
    </row>
    <row r="42" spans="2:8" x14ac:dyDescent="0.25">
      <c r="B42" s="11" t="s">
        <v>238</v>
      </c>
      <c r="C42" s="126">
        <v>265.45</v>
      </c>
      <c r="D42" s="126">
        <v>691.13</v>
      </c>
      <c r="E42" s="128">
        <v>691.13</v>
      </c>
      <c r="F42" s="131">
        <v>193.75</v>
      </c>
      <c r="G42" s="185">
        <f t="shared" si="0"/>
        <v>72.989263514786217</v>
      </c>
      <c r="H42" s="185">
        <f t="shared" si="1"/>
        <v>28.03379971930028</v>
      </c>
    </row>
    <row r="43" spans="2:8" ht="25.5" x14ac:dyDescent="0.25">
      <c r="B43" s="6" t="s">
        <v>159</v>
      </c>
      <c r="C43" s="159">
        <f>SUM(C44:C45)</f>
        <v>13.89</v>
      </c>
      <c r="D43" s="159">
        <f t="shared" ref="D43:F43" si="10">SUM(D44:D45)</f>
        <v>91.72</v>
      </c>
      <c r="E43" s="159">
        <f t="shared" si="10"/>
        <v>91.72</v>
      </c>
      <c r="F43" s="159">
        <f t="shared" si="10"/>
        <v>0</v>
      </c>
      <c r="G43" s="185">
        <f t="shared" si="0"/>
        <v>0</v>
      </c>
      <c r="H43" s="185">
        <f t="shared" si="1"/>
        <v>0</v>
      </c>
    </row>
    <row r="44" spans="2:8" ht="25.5" x14ac:dyDescent="0.25">
      <c r="B44" s="11" t="s">
        <v>161</v>
      </c>
      <c r="C44" s="126"/>
      <c r="D44" s="126">
        <v>73</v>
      </c>
      <c r="E44" s="128">
        <v>73</v>
      </c>
      <c r="F44" s="161"/>
      <c r="G44" s="185" t="e">
        <f t="shared" si="0"/>
        <v>#DIV/0!</v>
      </c>
      <c r="H44" s="185">
        <f t="shared" si="1"/>
        <v>0</v>
      </c>
    </row>
    <row r="45" spans="2:8" ht="38.25" x14ac:dyDescent="0.25">
      <c r="B45" s="11" t="s">
        <v>239</v>
      </c>
      <c r="C45" s="126">
        <v>13.89</v>
      </c>
      <c r="D45" s="126">
        <v>18.72</v>
      </c>
      <c r="E45" s="128">
        <v>18.72</v>
      </c>
      <c r="F45" s="161"/>
      <c r="G45" s="185">
        <f t="shared" si="0"/>
        <v>0</v>
      </c>
      <c r="H45" s="185">
        <f t="shared" si="1"/>
        <v>0</v>
      </c>
    </row>
  </sheetData>
  <mergeCells count="2">
    <mergeCell ref="B3:H3"/>
    <mergeCell ref="A1:B1"/>
  </mergeCells>
  <phoneticPr fontId="30" type="noConversion"/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DF6D-F4C2-402A-A804-1056B58E25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0A5E-B83A-46CC-8D28-651B5D6F39C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C8" sqref="C8"/>
    </sheetView>
  </sheetViews>
  <sheetFormatPr defaultRowHeight="15" x14ac:dyDescent="0.25"/>
  <cols>
    <col min="2" max="2" width="37.7109375" customWidth="1"/>
    <col min="3" max="5" width="25.28515625" style="127" customWidth="1"/>
    <col min="6" max="6" width="25.28515625" style="105" customWidth="1"/>
    <col min="7" max="8" width="15.7109375" style="105" customWidth="1"/>
  </cols>
  <sheetData>
    <row r="1" spans="2:8" ht="15.75" x14ac:dyDescent="0.25">
      <c r="B1" s="199" t="s">
        <v>259</v>
      </c>
      <c r="C1" s="199"/>
    </row>
    <row r="2" spans="2:8" ht="18" x14ac:dyDescent="0.25">
      <c r="B2" s="18"/>
      <c r="C2" s="117"/>
      <c r="D2" s="117"/>
      <c r="E2" s="117"/>
      <c r="F2" s="106"/>
      <c r="G2" s="106"/>
      <c r="H2" s="106"/>
    </row>
    <row r="3" spans="2:8" ht="15.75" customHeight="1" x14ac:dyDescent="0.25">
      <c r="B3" s="205" t="s">
        <v>45</v>
      </c>
      <c r="C3" s="205"/>
      <c r="D3" s="205"/>
      <c r="E3" s="205"/>
      <c r="F3" s="205"/>
      <c r="G3" s="205"/>
      <c r="H3" s="205"/>
    </row>
    <row r="4" spans="2:8" ht="18" x14ac:dyDescent="0.25">
      <c r="B4" s="18"/>
      <c r="C4" s="117"/>
      <c r="D4" s="117"/>
      <c r="E4" s="117"/>
      <c r="F4" s="106"/>
      <c r="G4" s="106"/>
      <c r="H4" s="106"/>
    </row>
    <row r="5" spans="2:8" ht="31.5" customHeight="1" x14ac:dyDescent="0.25">
      <c r="B5" s="36" t="s">
        <v>6</v>
      </c>
      <c r="C5" s="118" t="s">
        <v>228</v>
      </c>
      <c r="D5" s="118" t="s">
        <v>263</v>
      </c>
      <c r="E5" s="118" t="s">
        <v>264</v>
      </c>
      <c r="F5" s="36" t="s">
        <v>266</v>
      </c>
      <c r="G5" s="118" t="s">
        <v>17</v>
      </c>
      <c r="H5" s="36" t="s">
        <v>48</v>
      </c>
    </row>
    <row r="6" spans="2:8" s="23" customFormat="1" ht="11.25" x14ac:dyDescent="0.2">
      <c r="B6" s="37">
        <v>1</v>
      </c>
      <c r="C6" s="119">
        <v>2</v>
      </c>
      <c r="D6" s="119">
        <v>3</v>
      </c>
      <c r="E6" s="119">
        <v>4</v>
      </c>
      <c r="F6" s="172">
        <v>5</v>
      </c>
      <c r="G6" s="113" t="s">
        <v>19</v>
      </c>
      <c r="H6" s="113" t="s">
        <v>20</v>
      </c>
    </row>
    <row r="7" spans="2:8" ht="15.75" customHeight="1" x14ac:dyDescent="0.25">
      <c r="B7" s="6" t="s">
        <v>7</v>
      </c>
      <c r="C7" s="158">
        <v>2026961.66</v>
      </c>
      <c r="D7" s="158">
        <v>2469901.5699999998</v>
      </c>
      <c r="E7" s="158">
        <v>2469901.5699999998</v>
      </c>
      <c r="F7" s="173">
        <v>2490772.4500000002</v>
      </c>
      <c r="G7" s="119">
        <v>125.24</v>
      </c>
      <c r="H7" s="185">
        <f t="shared" ref="H7:H10" si="0">F7/E7*100</f>
        <v>100.8450085725481</v>
      </c>
    </row>
    <row r="8" spans="2:8" ht="15.75" customHeight="1" x14ac:dyDescent="0.25">
      <c r="B8" s="6" t="s">
        <v>163</v>
      </c>
      <c r="C8" s="159">
        <v>2026961.66</v>
      </c>
      <c r="D8" s="159">
        <v>2469901.5699999998</v>
      </c>
      <c r="E8" s="159">
        <v>2469901.5699999998</v>
      </c>
      <c r="F8" s="161">
        <v>2490772.4500000002</v>
      </c>
      <c r="G8" s="119">
        <v>125.24</v>
      </c>
      <c r="H8" s="185">
        <f t="shared" si="0"/>
        <v>100.8450085725481</v>
      </c>
    </row>
    <row r="9" spans="2:8" x14ac:dyDescent="0.25">
      <c r="B9" s="13" t="s">
        <v>164</v>
      </c>
      <c r="C9" s="126">
        <v>2017366.86</v>
      </c>
      <c r="D9" s="126">
        <v>2461100.83</v>
      </c>
      <c r="E9" s="126">
        <v>2461100.83</v>
      </c>
      <c r="F9" s="131">
        <v>2482235.8199999998</v>
      </c>
      <c r="G9" s="119">
        <v>99.99</v>
      </c>
      <c r="H9" s="185">
        <f t="shared" si="0"/>
        <v>100.8587616461045</v>
      </c>
    </row>
    <row r="10" spans="2:8" x14ac:dyDescent="0.25">
      <c r="B10" s="29" t="s">
        <v>270</v>
      </c>
      <c r="C10" s="126">
        <v>9594.7999999999993</v>
      </c>
      <c r="D10" s="126">
        <v>8800.74</v>
      </c>
      <c r="E10" s="126">
        <v>8800.74</v>
      </c>
      <c r="F10" s="131">
        <v>8417.83</v>
      </c>
      <c r="G10" s="119">
        <v>101.12</v>
      </c>
      <c r="H10" s="185">
        <f t="shared" si="0"/>
        <v>95.649115869801861</v>
      </c>
    </row>
  </sheetData>
  <mergeCells count="2">
    <mergeCell ref="B3:H3"/>
    <mergeCell ref="B1:C1"/>
  </mergeCells>
  <phoneticPr fontId="30" type="noConversion"/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B13" workbookViewId="0">
      <selection activeCell="G30" sqref="G3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15.75" customHeight="1" x14ac:dyDescent="0.25">
      <c r="B2" s="205" t="s">
        <v>11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2:12" ht="18" x14ac:dyDescent="0.25">
      <c r="B3" s="18"/>
      <c r="C3" s="18"/>
      <c r="D3" s="18"/>
      <c r="E3" s="18"/>
      <c r="F3" s="18"/>
      <c r="G3" s="18"/>
      <c r="H3" s="18"/>
      <c r="I3" s="18"/>
      <c r="J3" s="3"/>
      <c r="K3" s="3"/>
      <c r="L3" s="3"/>
    </row>
    <row r="4" spans="2:12" ht="18" customHeight="1" x14ac:dyDescent="0.25">
      <c r="B4" s="205" t="s">
        <v>57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2:12" ht="15.75" customHeight="1" x14ac:dyDescent="0.25">
      <c r="B5" s="205" t="s">
        <v>37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2:12" ht="18" x14ac:dyDescent="0.25">
      <c r="B6" s="18"/>
      <c r="C6" s="18"/>
      <c r="D6" s="18"/>
      <c r="E6" s="18"/>
      <c r="F6" s="18"/>
      <c r="G6" s="18"/>
      <c r="H6" s="18"/>
      <c r="I6" s="18"/>
      <c r="J6" s="3"/>
      <c r="K6" s="3"/>
      <c r="L6" s="3"/>
    </row>
    <row r="7" spans="2:12" ht="29.25" customHeight="1" x14ac:dyDescent="0.25">
      <c r="B7" s="218" t="s">
        <v>6</v>
      </c>
      <c r="C7" s="219"/>
      <c r="D7" s="219"/>
      <c r="E7" s="219"/>
      <c r="F7" s="220"/>
      <c r="G7" s="38" t="s">
        <v>61</v>
      </c>
      <c r="H7" s="38" t="s">
        <v>51</v>
      </c>
      <c r="I7" s="38" t="s">
        <v>47</v>
      </c>
      <c r="J7" s="38" t="s">
        <v>62</v>
      </c>
      <c r="K7" s="38" t="s">
        <v>48</v>
      </c>
      <c r="L7" s="38" t="s">
        <v>48</v>
      </c>
    </row>
    <row r="8" spans="2:12" s="23" customFormat="1" ht="11.25" x14ac:dyDescent="0.2">
      <c r="B8" s="221">
        <v>1</v>
      </c>
      <c r="C8" s="222"/>
      <c r="D8" s="222"/>
      <c r="E8" s="222"/>
      <c r="F8" s="223"/>
      <c r="G8" s="39">
        <v>2</v>
      </c>
      <c r="H8" s="39">
        <v>3</v>
      </c>
      <c r="I8" s="39">
        <v>4</v>
      </c>
      <c r="J8" s="39">
        <v>5</v>
      </c>
      <c r="K8" s="39" t="s">
        <v>19</v>
      </c>
      <c r="L8" s="39" t="s">
        <v>20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4"/>
      <c r="K9" s="24"/>
      <c r="L9" s="24"/>
    </row>
    <row r="10" spans="2:12" x14ac:dyDescent="0.25">
      <c r="B10" s="6"/>
      <c r="C10" s="11">
        <v>84</v>
      </c>
      <c r="D10" s="11"/>
      <c r="E10" s="11"/>
      <c r="F10" s="11" t="s">
        <v>13</v>
      </c>
      <c r="G10" s="4"/>
      <c r="H10" s="4"/>
      <c r="I10" s="4"/>
      <c r="J10" s="24"/>
      <c r="K10" s="24"/>
      <c r="L10" s="24"/>
    </row>
    <row r="11" spans="2:12" ht="51" x14ac:dyDescent="0.25">
      <c r="B11" s="7"/>
      <c r="C11" s="7"/>
      <c r="D11" s="7">
        <v>841</v>
      </c>
      <c r="E11" s="7"/>
      <c r="F11" s="25" t="s">
        <v>38</v>
      </c>
      <c r="G11" s="4"/>
      <c r="H11" s="4"/>
      <c r="I11" s="4"/>
      <c r="J11" s="24"/>
      <c r="K11" s="24"/>
      <c r="L11" s="24"/>
    </row>
    <row r="12" spans="2:12" ht="25.5" x14ac:dyDescent="0.25">
      <c r="B12" s="7"/>
      <c r="C12" s="7"/>
      <c r="D12" s="7"/>
      <c r="E12" s="7">
        <v>8413</v>
      </c>
      <c r="F12" s="25" t="s">
        <v>39</v>
      </c>
      <c r="G12" s="4"/>
      <c r="H12" s="4"/>
      <c r="I12" s="4"/>
      <c r="J12" s="24"/>
      <c r="K12" s="24"/>
      <c r="L12" s="24"/>
    </row>
    <row r="13" spans="2:12" x14ac:dyDescent="0.25">
      <c r="B13" s="7"/>
      <c r="C13" s="7"/>
      <c r="D13" s="7"/>
      <c r="E13" s="8" t="s">
        <v>22</v>
      </c>
      <c r="F13" s="13"/>
      <c r="G13" s="4"/>
      <c r="H13" s="4"/>
      <c r="I13" s="4"/>
      <c r="J13" s="24"/>
      <c r="K13" s="24"/>
      <c r="L13" s="24"/>
    </row>
    <row r="14" spans="2:12" ht="25.5" x14ac:dyDescent="0.25">
      <c r="B14" s="9">
        <v>5</v>
      </c>
      <c r="C14" s="10"/>
      <c r="D14" s="10"/>
      <c r="E14" s="10"/>
      <c r="F14" s="20" t="s">
        <v>9</v>
      </c>
      <c r="G14" s="4"/>
      <c r="H14" s="4"/>
      <c r="I14" s="4"/>
      <c r="J14" s="24"/>
      <c r="K14" s="24"/>
      <c r="L14" s="24"/>
    </row>
    <row r="15" spans="2:12" ht="25.5" x14ac:dyDescent="0.25">
      <c r="B15" s="11"/>
      <c r="C15" s="11">
        <v>54</v>
      </c>
      <c r="D15" s="11"/>
      <c r="E15" s="11"/>
      <c r="F15" s="21" t="s">
        <v>14</v>
      </c>
      <c r="G15" s="4"/>
      <c r="H15" s="4"/>
      <c r="I15" s="5"/>
      <c r="J15" s="24"/>
      <c r="K15" s="24"/>
      <c r="L15" s="24"/>
    </row>
    <row r="16" spans="2:12" ht="63.75" x14ac:dyDescent="0.25">
      <c r="B16" s="11"/>
      <c r="C16" s="11"/>
      <c r="D16" s="11">
        <v>541</v>
      </c>
      <c r="E16" s="25"/>
      <c r="F16" s="25" t="s">
        <v>40</v>
      </c>
      <c r="G16" s="4"/>
      <c r="H16" s="4"/>
      <c r="I16" s="5"/>
      <c r="J16" s="24"/>
      <c r="K16" s="24"/>
      <c r="L16" s="24"/>
    </row>
    <row r="17" spans="2:12" ht="38.25" x14ac:dyDescent="0.25">
      <c r="B17" s="11"/>
      <c r="C17" s="11"/>
      <c r="D17" s="11"/>
      <c r="E17" s="25">
        <v>5413</v>
      </c>
      <c r="F17" s="25" t="s">
        <v>41</v>
      </c>
      <c r="G17" s="4"/>
      <c r="H17" s="4"/>
      <c r="I17" s="5"/>
      <c r="J17" s="24"/>
      <c r="K17" s="24"/>
      <c r="L17" s="24"/>
    </row>
    <row r="18" spans="2:12" x14ac:dyDescent="0.25">
      <c r="B18" s="12"/>
      <c r="C18" s="10"/>
      <c r="D18" s="10"/>
      <c r="E18" s="10"/>
      <c r="F18" s="20" t="s">
        <v>22</v>
      </c>
      <c r="G18" s="4"/>
      <c r="H18" s="4"/>
      <c r="I18" s="4"/>
      <c r="J18" s="24"/>
      <c r="K18" s="24"/>
      <c r="L18" s="24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B26" sqref="B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8"/>
      <c r="C1" s="18"/>
      <c r="D1" s="18"/>
      <c r="E1" s="18"/>
      <c r="F1" s="3"/>
      <c r="G1" s="3"/>
      <c r="H1" s="3"/>
    </row>
    <row r="2" spans="2:8" ht="15.75" customHeight="1" x14ac:dyDescent="0.25">
      <c r="B2" s="205" t="s">
        <v>42</v>
      </c>
      <c r="C2" s="205"/>
      <c r="D2" s="205"/>
      <c r="E2" s="205"/>
      <c r="F2" s="205"/>
      <c r="G2" s="205"/>
      <c r="H2" s="205"/>
    </row>
    <row r="3" spans="2:8" ht="18" x14ac:dyDescent="0.25">
      <c r="B3" s="18"/>
      <c r="C3" s="18"/>
      <c r="D3" s="18"/>
      <c r="E3" s="18"/>
      <c r="F3" s="3"/>
      <c r="G3" s="3"/>
      <c r="H3" s="3"/>
    </row>
    <row r="4" spans="2:8" ht="31.5" customHeight="1" x14ac:dyDescent="0.25">
      <c r="B4" s="36" t="s">
        <v>6</v>
      </c>
      <c r="C4" s="36" t="s">
        <v>16</v>
      </c>
      <c r="D4" s="36" t="s">
        <v>51</v>
      </c>
      <c r="E4" s="36" t="s">
        <v>47</v>
      </c>
      <c r="F4" s="36" t="s">
        <v>62</v>
      </c>
      <c r="G4" s="36" t="s">
        <v>17</v>
      </c>
      <c r="H4" s="36" t="s">
        <v>48</v>
      </c>
    </row>
    <row r="5" spans="2:8" s="23" customFormat="1" ht="11.25" x14ac:dyDescent="0.2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43</v>
      </c>
      <c r="C6" s="4"/>
      <c r="D6" s="4"/>
      <c r="E6" s="5"/>
      <c r="F6" s="24"/>
      <c r="G6" s="24"/>
      <c r="H6" s="24"/>
    </row>
    <row r="7" spans="2:8" x14ac:dyDescent="0.25">
      <c r="B7" s="6" t="s">
        <v>33</v>
      </c>
      <c r="C7" s="4"/>
      <c r="D7" s="4"/>
      <c r="E7" s="4"/>
      <c r="F7" s="24"/>
      <c r="G7" s="24"/>
      <c r="H7" s="24"/>
    </row>
    <row r="8" spans="2:8" x14ac:dyDescent="0.25">
      <c r="B8" s="28" t="s">
        <v>32</v>
      </c>
      <c r="C8" s="4"/>
      <c r="D8" s="4"/>
      <c r="E8" s="4"/>
      <c r="F8" s="24"/>
      <c r="G8" s="24"/>
      <c r="H8" s="24"/>
    </row>
    <row r="9" spans="2:8" x14ac:dyDescent="0.25">
      <c r="B9" s="27" t="s">
        <v>31</v>
      </c>
      <c r="C9" s="4"/>
      <c r="D9" s="4"/>
      <c r="E9" s="4"/>
      <c r="F9" s="24"/>
      <c r="G9" s="24"/>
      <c r="H9" s="24"/>
    </row>
    <row r="10" spans="2:8" x14ac:dyDescent="0.25">
      <c r="B10" s="27" t="s">
        <v>22</v>
      </c>
      <c r="C10" s="4"/>
      <c r="D10" s="4"/>
      <c r="E10" s="4"/>
      <c r="F10" s="24"/>
      <c r="G10" s="24"/>
      <c r="H10" s="24"/>
    </row>
    <row r="11" spans="2:8" x14ac:dyDescent="0.25">
      <c r="B11" s="6" t="s">
        <v>30</v>
      </c>
      <c r="C11" s="4"/>
      <c r="D11" s="4"/>
      <c r="E11" s="5"/>
      <c r="F11" s="24"/>
      <c r="G11" s="24"/>
      <c r="H11" s="24"/>
    </row>
    <row r="12" spans="2:8" x14ac:dyDescent="0.25">
      <c r="B12" s="26" t="s">
        <v>29</v>
      </c>
      <c r="C12" s="4"/>
      <c r="D12" s="4"/>
      <c r="E12" s="5"/>
      <c r="F12" s="24"/>
      <c r="G12" s="24"/>
      <c r="H12" s="24"/>
    </row>
    <row r="13" spans="2:8" x14ac:dyDescent="0.25">
      <c r="B13" s="6" t="s">
        <v>28</v>
      </c>
      <c r="C13" s="4"/>
      <c r="D13" s="4"/>
      <c r="E13" s="5"/>
      <c r="F13" s="24"/>
      <c r="G13" s="24"/>
      <c r="H13" s="24"/>
    </row>
    <row r="14" spans="2:8" x14ac:dyDescent="0.25">
      <c r="B14" s="26" t="s">
        <v>27</v>
      </c>
      <c r="C14" s="4"/>
      <c r="D14" s="4"/>
      <c r="E14" s="5"/>
      <c r="F14" s="24"/>
      <c r="G14" s="24"/>
      <c r="H14" s="24"/>
    </row>
    <row r="15" spans="2:8" x14ac:dyDescent="0.25">
      <c r="B15" s="11" t="s">
        <v>15</v>
      </c>
      <c r="C15" s="4"/>
      <c r="D15" s="4"/>
      <c r="E15" s="5"/>
      <c r="F15" s="24"/>
      <c r="G15" s="24"/>
      <c r="H15" s="24"/>
    </row>
    <row r="16" spans="2:8" x14ac:dyDescent="0.25">
      <c r="B16" s="26"/>
      <c r="C16" s="4"/>
      <c r="D16" s="4"/>
      <c r="E16" s="5"/>
      <c r="F16" s="24"/>
      <c r="G16" s="24"/>
      <c r="H16" s="24"/>
    </row>
    <row r="17" spans="2:8" ht="15.75" customHeight="1" x14ac:dyDescent="0.25">
      <c r="B17" s="6" t="s">
        <v>44</v>
      </c>
      <c r="C17" s="4"/>
      <c r="D17" s="4"/>
      <c r="E17" s="5"/>
      <c r="F17" s="24"/>
      <c r="G17" s="24"/>
      <c r="H17" s="24"/>
    </row>
    <row r="18" spans="2:8" ht="15.75" customHeight="1" x14ac:dyDescent="0.25">
      <c r="B18" s="6" t="s">
        <v>33</v>
      </c>
      <c r="C18" s="4"/>
      <c r="D18" s="4"/>
      <c r="E18" s="4"/>
      <c r="F18" s="24"/>
      <c r="G18" s="24"/>
      <c r="H18" s="24"/>
    </row>
    <row r="19" spans="2:8" x14ac:dyDescent="0.25">
      <c r="B19" s="28" t="s">
        <v>32</v>
      </c>
      <c r="C19" s="4"/>
      <c r="D19" s="4"/>
      <c r="E19" s="4"/>
      <c r="F19" s="24"/>
      <c r="G19" s="24"/>
      <c r="H19" s="24"/>
    </row>
    <row r="20" spans="2:8" x14ac:dyDescent="0.25">
      <c r="B20" s="27" t="s">
        <v>31</v>
      </c>
      <c r="C20" s="4"/>
      <c r="D20" s="4"/>
      <c r="E20" s="4"/>
      <c r="F20" s="24"/>
      <c r="G20" s="24"/>
      <c r="H20" s="24"/>
    </row>
    <row r="21" spans="2:8" x14ac:dyDescent="0.25">
      <c r="B21" s="27" t="s">
        <v>22</v>
      </c>
      <c r="C21" s="4"/>
      <c r="D21" s="4"/>
      <c r="E21" s="4"/>
      <c r="F21" s="24"/>
      <c r="G21" s="24"/>
      <c r="H21" s="24"/>
    </row>
    <row r="22" spans="2:8" x14ac:dyDescent="0.25">
      <c r="B22" s="6" t="s">
        <v>30</v>
      </c>
      <c r="C22" s="4"/>
      <c r="D22" s="4"/>
      <c r="E22" s="5"/>
      <c r="F22" s="24"/>
      <c r="G22" s="24"/>
      <c r="H22" s="24"/>
    </row>
    <row r="23" spans="2:8" x14ac:dyDescent="0.25">
      <c r="B23" s="26" t="s">
        <v>29</v>
      </c>
      <c r="C23" s="4"/>
      <c r="D23" s="4"/>
      <c r="E23" s="5"/>
      <c r="F23" s="24"/>
      <c r="G23" s="24"/>
      <c r="H23" s="24"/>
    </row>
    <row r="24" spans="2:8" x14ac:dyDescent="0.25">
      <c r="B24" s="6" t="s">
        <v>28</v>
      </c>
      <c r="C24" s="4"/>
      <c r="D24" s="4"/>
      <c r="E24" s="5"/>
      <c r="F24" s="24"/>
      <c r="G24" s="24"/>
      <c r="H24" s="24"/>
    </row>
    <row r="25" spans="2:8" x14ac:dyDescent="0.25">
      <c r="B25" s="26" t="s">
        <v>27</v>
      </c>
      <c r="C25" s="4"/>
      <c r="D25" s="4"/>
      <c r="E25" s="5"/>
      <c r="F25" s="24"/>
      <c r="G25" s="24"/>
      <c r="H25" s="24"/>
    </row>
    <row r="26" spans="2:8" x14ac:dyDescent="0.25">
      <c r="B26" s="11" t="s">
        <v>15</v>
      </c>
      <c r="C26" s="4"/>
      <c r="D26" s="4"/>
      <c r="E26" s="5"/>
      <c r="F26" s="24"/>
      <c r="G26" s="24"/>
      <c r="H26" s="24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9"/>
  <sheetViews>
    <sheetView topLeftCell="C1" workbookViewId="0">
      <selection activeCell="H7" sqref="G7:H7"/>
    </sheetView>
  </sheetViews>
  <sheetFormatPr defaultRowHeight="15" x14ac:dyDescent="0.25"/>
  <cols>
    <col min="4" max="4" width="7" customWidth="1"/>
    <col min="5" max="5" width="25.140625" customWidth="1"/>
    <col min="6" max="8" width="25.28515625" style="127" customWidth="1"/>
    <col min="9" max="9" width="15.7109375" style="105" customWidth="1"/>
  </cols>
  <sheetData>
    <row r="1" spans="2:18" ht="15.75" x14ac:dyDescent="0.25">
      <c r="C1" s="184" t="s">
        <v>259</v>
      </c>
      <c r="D1" s="184"/>
      <c r="E1" s="184"/>
      <c r="F1" s="186"/>
    </row>
    <row r="3" spans="2:18" ht="15.75" x14ac:dyDescent="0.25">
      <c r="B3" s="205" t="s">
        <v>10</v>
      </c>
      <c r="C3" s="205"/>
      <c r="D3" s="205"/>
      <c r="E3" s="205"/>
      <c r="F3" s="205"/>
      <c r="G3" s="205"/>
      <c r="H3" s="205"/>
      <c r="I3" s="205"/>
      <c r="J3" s="31"/>
      <c r="K3" s="31"/>
      <c r="L3" s="31"/>
      <c r="M3" s="31"/>
      <c r="N3" s="31"/>
      <c r="O3" s="31"/>
      <c r="P3" s="31"/>
      <c r="Q3" s="31"/>
      <c r="R3" s="31"/>
    </row>
    <row r="4" spans="2:18" s="32" customFormat="1" ht="15.75" x14ac:dyDescent="0.25">
      <c r="B4" s="227" t="s">
        <v>58</v>
      </c>
      <c r="C4" s="227"/>
      <c r="D4" s="227"/>
      <c r="E4" s="227"/>
      <c r="F4" s="227"/>
      <c r="G4" s="227"/>
      <c r="H4" s="227"/>
      <c r="I4" s="227"/>
    </row>
    <row r="5" spans="2:18" s="32" customFormat="1" ht="15.75" x14ac:dyDescent="0.25">
      <c r="B5" s="33"/>
      <c r="C5" s="33"/>
      <c r="D5" s="33"/>
      <c r="E5" s="33"/>
      <c r="F5" s="171"/>
      <c r="G5" s="171"/>
      <c r="H5" s="171"/>
      <c r="I5" s="114"/>
    </row>
    <row r="6" spans="2:18" ht="25.5" x14ac:dyDescent="0.25">
      <c r="B6" s="218" t="s">
        <v>6</v>
      </c>
      <c r="C6" s="219"/>
      <c r="D6" s="219"/>
      <c r="E6" s="220"/>
      <c r="F6" s="118" t="s">
        <v>263</v>
      </c>
      <c r="G6" s="118" t="s">
        <v>264</v>
      </c>
      <c r="H6" s="118" t="s">
        <v>267</v>
      </c>
      <c r="I6" s="36" t="s">
        <v>48</v>
      </c>
    </row>
    <row r="7" spans="2:18" s="23" customFormat="1" ht="11.25" customHeight="1" x14ac:dyDescent="0.2">
      <c r="B7" s="221">
        <v>1</v>
      </c>
      <c r="C7" s="222"/>
      <c r="D7" s="222"/>
      <c r="E7" s="223"/>
      <c r="F7" s="249">
        <v>2</v>
      </c>
      <c r="G7" s="249">
        <v>4</v>
      </c>
      <c r="H7" s="249">
        <v>3</v>
      </c>
      <c r="I7" s="113" t="s">
        <v>46</v>
      </c>
    </row>
    <row r="8" spans="2:18" ht="27" customHeight="1" x14ac:dyDescent="0.25">
      <c r="B8" s="224" t="s">
        <v>165</v>
      </c>
      <c r="C8" s="225"/>
      <c r="D8" s="226"/>
      <c r="E8" s="103" t="s">
        <v>166</v>
      </c>
      <c r="F8" s="159"/>
      <c r="G8" s="159"/>
      <c r="H8" s="159"/>
      <c r="I8" s="79" t="e">
        <f>(H8/G8*100)</f>
        <v>#DIV/0!</v>
      </c>
    </row>
    <row r="9" spans="2:18" ht="33" customHeight="1" x14ac:dyDescent="0.25">
      <c r="B9" s="224" t="s">
        <v>167</v>
      </c>
      <c r="C9" s="225"/>
      <c r="D9" s="226"/>
      <c r="E9" s="103" t="s">
        <v>168</v>
      </c>
      <c r="F9" s="159">
        <v>2027753.11</v>
      </c>
      <c r="G9" s="159">
        <v>2027753.11</v>
      </c>
      <c r="H9" s="159">
        <v>2026961.66</v>
      </c>
      <c r="I9" s="79">
        <f>(H9/G9*100)</f>
        <v>99.960969114233038</v>
      </c>
    </row>
  </sheetData>
  <mergeCells count="6">
    <mergeCell ref="B9:D9"/>
    <mergeCell ref="B4:I4"/>
    <mergeCell ref="B3:I3"/>
    <mergeCell ref="B6:E6"/>
    <mergeCell ref="B7:E7"/>
    <mergeCell ref="B8:D8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SAŽETAK</vt:lpstr>
      <vt:lpstr> Račun prihoda i rashoda</vt:lpstr>
      <vt:lpstr>Rashodi i prihodi prema izvoru</vt:lpstr>
      <vt:lpstr>List2</vt:lpstr>
      <vt:lpstr>List1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'Izvještaj po organizacijskoj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Denis Slavić-Sušanj</cp:lastModifiedBy>
  <cp:lastPrinted>2025-03-17T10:26:39Z</cp:lastPrinted>
  <dcterms:created xsi:type="dcterms:W3CDTF">2022-08-12T12:51:27Z</dcterms:created>
  <dcterms:modified xsi:type="dcterms:W3CDTF">2025-03-17T10:33:47Z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