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enis\Documents\ZAVRŠNI 2023\"/>
    </mc:Choice>
  </mc:AlternateContent>
  <xr:revisionPtr revIDLastSave="0" documentId="13_ncr:1_{E95C78A0-887E-4480-89D6-DFBCF7415E46}" xr6:coauthVersionLast="47" xr6:coauthVersionMax="47" xr10:uidLastSave="{00000000-0000-0000-0000-000000000000}"/>
  <bookViews>
    <workbookView xWindow="-120" yWindow="-120" windowWidth="21840" windowHeight="13140" tabRatio="591" firstSheet="7" activeTab="9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List2" sheetId="14" r:id="rId4"/>
    <sheet name="List1" sheetId="13" r:id="rId5"/>
    <sheet name="Rashodi prema funkcijskoj k " sheetId="11" r:id="rId6"/>
    <sheet name="Račun financiranja " sheetId="9" r:id="rId7"/>
    <sheet name="Račun fin prema izvorima f" sheetId="10" r:id="rId8"/>
    <sheet name="Izvještaj po organizacijskoj " sheetId="12" r:id="rId9"/>
    <sheet name="Izvještaj po programskoj" sheetId="7" r:id="rId10"/>
  </sheets>
  <definedNames>
    <definedName name="_xlnm.Print_Area" localSheetId="8">'Izvještaj po organizacijskoj '!$B$3:$I$9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7" l="1"/>
  <c r="H25" i="7"/>
  <c r="H14" i="7"/>
  <c r="H8" i="11"/>
  <c r="H9" i="11"/>
  <c r="H10" i="11"/>
  <c r="G382" i="7"/>
  <c r="F382" i="7"/>
  <c r="G377" i="7"/>
  <c r="F377" i="7"/>
  <c r="H377" i="7" s="1"/>
  <c r="G372" i="7"/>
  <c r="F372" i="7"/>
  <c r="F371" i="7" s="1"/>
  <c r="G365" i="7"/>
  <c r="F365" i="7"/>
  <c r="H383" i="7"/>
  <c r="H384" i="7"/>
  <c r="H385" i="7"/>
  <c r="H386" i="7"/>
  <c r="H373" i="7"/>
  <c r="H374" i="7"/>
  <c r="H375" i="7"/>
  <c r="H376" i="7"/>
  <c r="H378" i="7"/>
  <c r="H381" i="7"/>
  <c r="H364" i="7"/>
  <c r="H366" i="7"/>
  <c r="H368" i="7"/>
  <c r="H369" i="7"/>
  <c r="H356" i="7"/>
  <c r="H357" i="7"/>
  <c r="H360" i="7"/>
  <c r="H361" i="7"/>
  <c r="H362" i="7"/>
  <c r="H363" i="7"/>
  <c r="H354" i="7"/>
  <c r="H353" i="7"/>
  <c r="G355" i="7"/>
  <c r="F355" i="7"/>
  <c r="F352" i="7" s="1"/>
  <c r="F351" i="7" s="1"/>
  <c r="F350" i="7" s="1"/>
  <c r="H347" i="7"/>
  <c r="H349" i="7"/>
  <c r="G348" i="7"/>
  <c r="F348" i="7"/>
  <c r="G346" i="7"/>
  <c r="F346" i="7"/>
  <c r="H343" i="7"/>
  <c r="H344" i="7"/>
  <c r="H345" i="7"/>
  <c r="H334" i="7"/>
  <c r="H335" i="7"/>
  <c r="H336" i="7"/>
  <c r="G342" i="7"/>
  <c r="F342" i="7"/>
  <c r="H329" i="7"/>
  <c r="H330" i="7"/>
  <c r="H331" i="7"/>
  <c r="H332" i="7"/>
  <c r="H333" i="7"/>
  <c r="G328" i="7"/>
  <c r="G327" i="7" s="1"/>
  <c r="F328" i="7"/>
  <c r="F327" i="7" s="1"/>
  <c r="F326" i="7" s="1"/>
  <c r="F325" i="7" s="1"/>
  <c r="G318" i="7"/>
  <c r="H319" i="7" s="1"/>
  <c r="F318" i="7"/>
  <c r="F275" i="7"/>
  <c r="H322" i="7"/>
  <c r="H323" i="7"/>
  <c r="H316" i="7"/>
  <c r="H317" i="7"/>
  <c r="H320" i="7"/>
  <c r="H321" i="7"/>
  <c r="H307" i="7"/>
  <c r="H308" i="7"/>
  <c r="H309" i="7"/>
  <c r="H310" i="7"/>
  <c r="H311" i="7"/>
  <c r="H312" i="7"/>
  <c r="H299" i="7"/>
  <c r="H300" i="7"/>
  <c r="H301" i="7"/>
  <c r="H302" i="7"/>
  <c r="H304" i="7"/>
  <c r="H305" i="7"/>
  <c r="H306" i="7"/>
  <c r="G278" i="7"/>
  <c r="F278" i="7"/>
  <c r="H290" i="7"/>
  <c r="H291" i="7"/>
  <c r="H292" i="7"/>
  <c r="H293" i="7"/>
  <c r="H296" i="7"/>
  <c r="H297" i="7"/>
  <c r="H298" i="7"/>
  <c r="H281" i="7"/>
  <c r="H282" i="7"/>
  <c r="H283" i="7"/>
  <c r="H284" i="7"/>
  <c r="H285" i="7"/>
  <c r="H286" i="7"/>
  <c r="H287" i="7"/>
  <c r="H288" i="7"/>
  <c r="H289" i="7"/>
  <c r="H272" i="7"/>
  <c r="H273" i="7"/>
  <c r="H274" i="7"/>
  <c r="H276" i="7"/>
  <c r="H277" i="7"/>
  <c r="H279" i="7"/>
  <c r="H280" i="7"/>
  <c r="H267" i="7"/>
  <c r="H268" i="7"/>
  <c r="H269" i="7"/>
  <c r="H270" i="7"/>
  <c r="H271" i="7"/>
  <c r="H259" i="7"/>
  <c r="H260" i="7"/>
  <c r="H261" i="7"/>
  <c r="H262" i="7"/>
  <c r="H263" i="7"/>
  <c r="G266" i="7"/>
  <c r="F266" i="7"/>
  <c r="F265" i="7" s="1"/>
  <c r="F264" i="7" s="1"/>
  <c r="G255" i="7"/>
  <c r="F255" i="7"/>
  <c r="F254" i="7" s="1"/>
  <c r="H250" i="7"/>
  <c r="H251" i="7"/>
  <c r="H252" i="7"/>
  <c r="H256" i="7"/>
  <c r="H257" i="7"/>
  <c r="H258" i="7"/>
  <c r="H244" i="7"/>
  <c r="H245" i="7"/>
  <c r="H246" i="7"/>
  <c r="H247" i="7"/>
  <c r="H248" i="7"/>
  <c r="H249" i="7"/>
  <c r="H238" i="7"/>
  <c r="H239" i="7"/>
  <c r="H240" i="7"/>
  <c r="H241" i="7"/>
  <c r="H242" i="7"/>
  <c r="H243" i="7"/>
  <c r="H232" i="7"/>
  <c r="H234" i="7"/>
  <c r="H235" i="7"/>
  <c r="H237" i="7"/>
  <c r="H225" i="7"/>
  <c r="H226" i="7"/>
  <c r="H227" i="7"/>
  <c r="H228" i="7"/>
  <c r="H229" i="7"/>
  <c r="H231" i="7"/>
  <c r="H218" i="7"/>
  <c r="G230" i="7"/>
  <c r="F230" i="7"/>
  <c r="H212" i="7"/>
  <c r="H213" i="7"/>
  <c r="H214" i="7"/>
  <c r="H215" i="7"/>
  <c r="H216" i="7"/>
  <c r="H217" i="7"/>
  <c r="H205" i="7"/>
  <c r="H206" i="7"/>
  <c r="H207" i="7"/>
  <c r="H208" i="7"/>
  <c r="H209" i="7"/>
  <c r="H210" i="7"/>
  <c r="H211" i="7"/>
  <c r="G204" i="7"/>
  <c r="F204" i="7"/>
  <c r="F194" i="7" s="1"/>
  <c r="G182" i="7"/>
  <c r="H182" i="7" s="1"/>
  <c r="H187" i="7"/>
  <c r="G122" i="7"/>
  <c r="F122" i="7"/>
  <c r="G119" i="7"/>
  <c r="G95" i="7"/>
  <c r="F95" i="7"/>
  <c r="H95" i="7" s="1"/>
  <c r="G91" i="7"/>
  <c r="F91" i="7"/>
  <c r="F109" i="7"/>
  <c r="H197" i="7"/>
  <c r="H198" i="7"/>
  <c r="H199" i="7"/>
  <c r="H200" i="7"/>
  <c r="H201" i="7"/>
  <c r="H202" i="7"/>
  <c r="H203" i="7"/>
  <c r="H192" i="7"/>
  <c r="H193" i="7"/>
  <c r="H195" i="7"/>
  <c r="H196" i="7"/>
  <c r="H183" i="7"/>
  <c r="H184" i="7"/>
  <c r="H185" i="7"/>
  <c r="H186" i="7"/>
  <c r="H189" i="7"/>
  <c r="H190" i="7"/>
  <c r="H191" i="7"/>
  <c r="H172" i="7"/>
  <c r="H173" i="7"/>
  <c r="H175" i="7"/>
  <c r="H176" i="7"/>
  <c r="H178" i="7"/>
  <c r="H179" i="7"/>
  <c r="H180" i="7"/>
  <c r="H164" i="7"/>
  <c r="H165" i="7"/>
  <c r="H166" i="7"/>
  <c r="H167" i="7"/>
  <c r="H168" i="7"/>
  <c r="H169" i="7"/>
  <c r="H154" i="7"/>
  <c r="H155" i="7"/>
  <c r="H156" i="7"/>
  <c r="H157" i="7"/>
  <c r="H158" i="7"/>
  <c r="H160" i="7"/>
  <c r="H161" i="7"/>
  <c r="H147" i="7"/>
  <c r="H148" i="7"/>
  <c r="H150" i="7"/>
  <c r="H151" i="7"/>
  <c r="H152" i="7"/>
  <c r="H137" i="7"/>
  <c r="H138" i="7"/>
  <c r="H139" i="7"/>
  <c r="H141" i="7"/>
  <c r="H143" i="7"/>
  <c r="H144" i="7"/>
  <c r="H132" i="7"/>
  <c r="H133" i="7"/>
  <c r="H124" i="7"/>
  <c r="H125" i="7"/>
  <c r="H126" i="7"/>
  <c r="H127" i="7"/>
  <c r="H128" i="7"/>
  <c r="H120" i="7"/>
  <c r="H121" i="7"/>
  <c r="H123" i="7"/>
  <c r="H112" i="7"/>
  <c r="H113" i="7"/>
  <c r="H114" i="7"/>
  <c r="H115" i="7"/>
  <c r="H103" i="7"/>
  <c r="H104" i="7"/>
  <c r="H105" i="7"/>
  <c r="H106" i="7"/>
  <c r="H107" i="7"/>
  <c r="H108" i="7"/>
  <c r="H110" i="7"/>
  <c r="H111" i="7"/>
  <c r="H97" i="7"/>
  <c r="H98" i="7"/>
  <c r="H99" i="7"/>
  <c r="H100" i="7"/>
  <c r="H102" i="7"/>
  <c r="H88" i="7"/>
  <c r="H92" i="7"/>
  <c r="H93" i="7"/>
  <c r="H94" i="7"/>
  <c r="H96" i="7"/>
  <c r="H82" i="7"/>
  <c r="H83" i="7"/>
  <c r="H84" i="7"/>
  <c r="H85" i="7"/>
  <c r="H86" i="7"/>
  <c r="H87" i="7"/>
  <c r="H73" i="7"/>
  <c r="H74" i="7"/>
  <c r="H75" i="7"/>
  <c r="H76" i="7"/>
  <c r="H77" i="7"/>
  <c r="H78" i="7"/>
  <c r="H80" i="7"/>
  <c r="H81" i="7"/>
  <c r="H67" i="7"/>
  <c r="H68" i="7"/>
  <c r="H70" i="7"/>
  <c r="H71" i="7"/>
  <c r="H72" i="7"/>
  <c r="H60" i="7"/>
  <c r="H61" i="7"/>
  <c r="H62" i="7"/>
  <c r="H64" i="7"/>
  <c r="H65" i="7"/>
  <c r="H66" i="7"/>
  <c r="H55" i="7"/>
  <c r="H56" i="7"/>
  <c r="H59" i="7"/>
  <c r="H49" i="7"/>
  <c r="H50" i="7"/>
  <c r="H51" i="7"/>
  <c r="H52" i="7"/>
  <c r="H54" i="7"/>
  <c r="H45" i="7"/>
  <c r="H46" i="7"/>
  <c r="H47" i="7"/>
  <c r="H48" i="7"/>
  <c r="H34" i="7"/>
  <c r="H35" i="7"/>
  <c r="H36" i="7"/>
  <c r="H37" i="7"/>
  <c r="H38" i="7"/>
  <c r="H39" i="7"/>
  <c r="H40" i="7"/>
  <c r="H41" i="7"/>
  <c r="H42" i="7"/>
  <c r="H29" i="7"/>
  <c r="H30" i="7"/>
  <c r="H31" i="7"/>
  <c r="H32" i="7"/>
  <c r="H33" i="7"/>
  <c r="H16" i="7"/>
  <c r="H17" i="7"/>
  <c r="H19" i="7"/>
  <c r="H20" i="7"/>
  <c r="H22" i="7"/>
  <c r="H23" i="7"/>
  <c r="H24" i="7"/>
  <c r="H9" i="7"/>
  <c r="H11" i="7"/>
  <c r="H13" i="7"/>
  <c r="H15" i="7"/>
  <c r="L108" i="3"/>
  <c r="L110" i="3"/>
  <c r="K108" i="3"/>
  <c r="K110" i="3"/>
  <c r="L100" i="3"/>
  <c r="L104" i="3"/>
  <c r="L105" i="3"/>
  <c r="L106" i="3"/>
  <c r="L107" i="3"/>
  <c r="K100" i="3"/>
  <c r="K104" i="3"/>
  <c r="K105" i="3"/>
  <c r="K106" i="3"/>
  <c r="K107" i="3"/>
  <c r="L92" i="3"/>
  <c r="L93" i="3"/>
  <c r="L96" i="3"/>
  <c r="L97" i="3"/>
  <c r="K92" i="3"/>
  <c r="K93" i="3"/>
  <c r="K96" i="3"/>
  <c r="K97" i="3"/>
  <c r="K84" i="3"/>
  <c r="K85" i="3"/>
  <c r="K86" i="3"/>
  <c r="K87" i="3"/>
  <c r="K88" i="3"/>
  <c r="K89" i="3"/>
  <c r="L83" i="3"/>
  <c r="L84" i="3"/>
  <c r="L85" i="3"/>
  <c r="L86" i="3"/>
  <c r="L87" i="3"/>
  <c r="L88" i="3"/>
  <c r="L89" i="3"/>
  <c r="L76" i="3"/>
  <c r="L77" i="3"/>
  <c r="L78" i="3"/>
  <c r="L79" i="3"/>
  <c r="L81" i="3"/>
  <c r="K76" i="3"/>
  <c r="K77" i="3"/>
  <c r="K78" i="3"/>
  <c r="K79" i="3"/>
  <c r="K81" i="3"/>
  <c r="K83" i="3"/>
  <c r="L71" i="3"/>
  <c r="L72" i="3"/>
  <c r="L73" i="3"/>
  <c r="L74" i="3"/>
  <c r="L75" i="3"/>
  <c r="K71" i="3"/>
  <c r="K72" i="3"/>
  <c r="K73" i="3"/>
  <c r="K74" i="3"/>
  <c r="K75" i="3"/>
  <c r="L67" i="3"/>
  <c r="L68" i="3"/>
  <c r="L69" i="3"/>
  <c r="K67" i="3"/>
  <c r="K68" i="3"/>
  <c r="K69" i="3"/>
  <c r="L59" i="3"/>
  <c r="L60" i="3"/>
  <c r="L61" i="3"/>
  <c r="L62" i="3"/>
  <c r="L64" i="3"/>
  <c r="L65" i="3"/>
  <c r="L66" i="3"/>
  <c r="K59" i="3"/>
  <c r="K60" i="3"/>
  <c r="K61" i="3"/>
  <c r="K62" i="3"/>
  <c r="K64" i="3"/>
  <c r="K65" i="3"/>
  <c r="K66" i="3"/>
  <c r="L50" i="3"/>
  <c r="L51" i="3"/>
  <c r="L53" i="3"/>
  <c r="L55" i="3"/>
  <c r="L56" i="3"/>
  <c r="K50" i="3"/>
  <c r="K51" i="3"/>
  <c r="K53" i="3"/>
  <c r="K55" i="3"/>
  <c r="K56" i="3"/>
  <c r="L49" i="3"/>
  <c r="K49" i="3"/>
  <c r="L36" i="3"/>
  <c r="L40" i="3"/>
  <c r="K36" i="3"/>
  <c r="K40" i="3"/>
  <c r="L32" i="3"/>
  <c r="L33" i="3"/>
  <c r="K32" i="3"/>
  <c r="K33" i="3"/>
  <c r="L26" i="3"/>
  <c r="L28" i="3"/>
  <c r="L29" i="3"/>
  <c r="K26" i="3"/>
  <c r="K28" i="3"/>
  <c r="K29" i="3"/>
  <c r="L23" i="3"/>
  <c r="K23" i="3"/>
  <c r="L16" i="3"/>
  <c r="L17" i="3"/>
  <c r="L20" i="3"/>
  <c r="K16" i="3"/>
  <c r="K17" i="3"/>
  <c r="K20" i="3"/>
  <c r="L14" i="3"/>
  <c r="K14" i="3"/>
  <c r="H17" i="1"/>
  <c r="F27" i="8"/>
  <c r="H15" i="8"/>
  <c r="C16" i="8"/>
  <c r="D16" i="8"/>
  <c r="E16" i="8"/>
  <c r="F16" i="8"/>
  <c r="F29" i="8"/>
  <c r="E29" i="8"/>
  <c r="D29" i="8"/>
  <c r="K21" i="1"/>
  <c r="J14" i="1"/>
  <c r="E12" i="8"/>
  <c r="G163" i="7"/>
  <c r="G162" i="7" s="1"/>
  <c r="F163" i="7"/>
  <c r="F162" i="7" s="1"/>
  <c r="F140" i="7"/>
  <c r="G140" i="7"/>
  <c r="H140" i="7" s="1"/>
  <c r="F131" i="7"/>
  <c r="F130" i="7" s="1"/>
  <c r="F129" i="7" s="1"/>
  <c r="G131" i="7"/>
  <c r="G130" i="7" s="1"/>
  <c r="G129" i="7" s="1"/>
  <c r="C29" i="8"/>
  <c r="C32" i="8"/>
  <c r="D27" i="8"/>
  <c r="E27" i="8"/>
  <c r="C27" i="8"/>
  <c r="C43" i="8"/>
  <c r="D32" i="8"/>
  <c r="E32" i="8"/>
  <c r="F32" i="8"/>
  <c r="E36" i="8"/>
  <c r="F36" i="8"/>
  <c r="C36" i="8"/>
  <c r="D40" i="8"/>
  <c r="E40" i="8"/>
  <c r="F40" i="8"/>
  <c r="C40" i="8"/>
  <c r="D43" i="8"/>
  <c r="E43" i="8"/>
  <c r="F43" i="8"/>
  <c r="H42" i="8"/>
  <c r="D23" i="8"/>
  <c r="E23" i="8"/>
  <c r="C23" i="8"/>
  <c r="D21" i="8"/>
  <c r="E21" i="8"/>
  <c r="F21" i="8"/>
  <c r="C21" i="8"/>
  <c r="F12" i="8"/>
  <c r="D12" i="8"/>
  <c r="C12" i="8"/>
  <c r="I14" i="1"/>
  <c r="H14" i="1"/>
  <c r="G14" i="1"/>
  <c r="H39" i="3"/>
  <c r="H38" i="3" s="1"/>
  <c r="I39" i="3"/>
  <c r="I38" i="3" s="1"/>
  <c r="J39" i="3"/>
  <c r="G39" i="3"/>
  <c r="H27" i="3"/>
  <c r="I27" i="3"/>
  <c r="J27" i="3"/>
  <c r="G27" i="3"/>
  <c r="J25" i="3"/>
  <c r="H25" i="3"/>
  <c r="I25" i="3"/>
  <c r="G25" i="3"/>
  <c r="G24" i="3" s="1"/>
  <c r="G13" i="3"/>
  <c r="J15" i="3"/>
  <c r="I15" i="3"/>
  <c r="I13" i="3"/>
  <c r="J13" i="3"/>
  <c r="K13" i="3" s="1"/>
  <c r="H13" i="3"/>
  <c r="H15" i="3"/>
  <c r="G15" i="3"/>
  <c r="G19" i="3"/>
  <c r="G18" i="3" s="1"/>
  <c r="G22" i="3"/>
  <c r="G21" i="3" s="1"/>
  <c r="G31" i="3"/>
  <c r="G30" i="3" s="1"/>
  <c r="G35" i="3"/>
  <c r="G34" i="3" s="1"/>
  <c r="H19" i="3"/>
  <c r="H22" i="3"/>
  <c r="H31" i="3"/>
  <c r="H35" i="3"/>
  <c r="H34" i="3" s="1"/>
  <c r="I19" i="3"/>
  <c r="I18" i="3" s="1"/>
  <c r="I22" i="3"/>
  <c r="I31" i="3"/>
  <c r="I35" i="3"/>
  <c r="I34" i="3" s="1"/>
  <c r="J19" i="3"/>
  <c r="J18" i="3" s="1"/>
  <c r="L18" i="3" s="1"/>
  <c r="J22" i="3"/>
  <c r="J21" i="3" s="1"/>
  <c r="K21" i="3" s="1"/>
  <c r="J31" i="3"/>
  <c r="J30" i="3" s="1"/>
  <c r="K30" i="3" s="1"/>
  <c r="J35" i="3"/>
  <c r="J34" i="3" s="1"/>
  <c r="L34" i="3" s="1"/>
  <c r="H348" i="7" l="1"/>
  <c r="H365" i="7"/>
  <c r="H129" i="7"/>
  <c r="G181" i="7"/>
  <c r="H181" i="7" s="1"/>
  <c r="H255" i="7"/>
  <c r="F341" i="7"/>
  <c r="F340" i="7" s="1"/>
  <c r="F339" i="7" s="1"/>
  <c r="H204" i="7"/>
  <c r="G341" i="7"/>
  <c r="G340" i="7" s="1"/>
  <c r="H340" i="7" s="1"/>
  <c r="H346" i="7"/>
  <c r="H372" i="7"/>
  <c r="H266" i="7"/>
  <c r="G371" i="7"/>
  <c r="G370" i="7" s="1"/>
  <c r="G359" i="7" s="1"/>
  <c r="G358" i="7" s="1"/>
  <c r="H230" i="7"/>
  <c r="F338" i="7"/>
  <c r="F337" i="7" s="1"/>
  <c r="H355" i="7"/>
  <c r="H382" i="7"/>
  <c r="F324" i="7"/>
  <c r="H327" i="7"/>
  <c r="G326" i="7"/>
  <c r="G265" i="7"/>
  <c r="H265" i="7" s="1"/>
  <c r="H328" i="7"/>
  <c r="G352" i="7"/>
  <c r="G351" i="7" s="1"/>
  <c r="G194" i="7"/>
  <c r="H194" i="7" s="1"/>
  <c r="G254" i="7"/>
  <c r="G253" i="7" s="1"/>
  <c r="H342" i="7"/>
  <c r="F370" i="7"/>
  <c r="F253" i="7"/>
  <c r="D7" i="8"/>
  <c r="H16" i="8"/>
  <c r="K25" i="3"/>
  <c r="K15" i="3"/>
  <c r="K31" i="3"/>
  <c r="L22" i="3"/>
  <c r="L25" i="3"/>
  <c r="L13" i="3"/>
  <c r="K18" i="3"/>
  <c r="L19" i="3"/>
  <c r="K22" i="3"/>
  <c r="L21" i="3"/>
  <c r="L15" i="3"/>
  <c r="L27" i="3"/>
  <c r="K39" i="3"/>
  <c r="L31" i="3"/>
  <c r="K27" i="3"/>
  <c r="K34" i="3"/>
  <c r="L30" i="3"/>
  <c r="L39" i="3"/>
  <c r="J38" i="3"/>
  <c r="L35" i="3"/>
  <c r="K19" i="3"/>
  <c r="K35" i="3"/>
  <c r="H20" i="1"/>
  <c r="H318" i="7"/>
  <c r="H278" i="7"/>
  <c r="H162" i="7"/>
  <c r="H122" i="7"/>
  <c r="H130" i="7"/>
  <c r="H163" i="7"/>
  <c r="H131" i="7"/>
  <c r="G16" i="8"/>
  <c r="E7" i="8"/>
  <c r="C7" i="8"/>
  <c r="F7" i="8"/>
  <c r="C26" i="8"/>
  <c r="E26" i="8"/>
  <c r="F26" i="8"/>
  <c r="D26" i="8"/>
  <c r="G38" i="3"/>
  <c r="J12" i="3"/>
  <c r="G12" i="3"/>
  <c r="G11" i="3" s="1"/>
  <c r="J24" i="3"/>
  <c r="H11" i="3"/>
  <c r="H10" i="3" s="1"/>
  <c r="F119" i="7"/>
  <c r="L19" i="1"/>
  <c r="K19" i="1"/>
  <c r="L18" i="1"/>
  <c r="K18" i="1"/>
  <c r="L15" i="1"/>
  <c r="K15" i="1"/>
  <c r="L14" i="1"/>
  <c r="K14" i="1"/>
  <c r="I9" i="12"/>
  <c r="I8" i="12"/>
  <c r="G21" i="7"/>
  <c r="F21" i="7"/>
  <c r="F18" i="7"/>
  <c r="H18" i="7" s="1"/>
  <c r="G12" i="7"/>
  <c r="F12" i="7"/>
  <c r="F10" i="7"/>
  <c r="H10" i="7" l="1"/>
  <c r="F8" i="7"/>
  <c r="F7" i="7" s="1"/>
  <c r="H370" i="7"/>
  <c r="H341" i="7"/>
  <c r="G8" i="7"/>
  <c r="H253" i="7"/>
  <c r="G339" i="7"/>
  <c r="H371" i="7"/>
  <c r="G325" i="7"/>
  <c r="H326" i="7"/>
  <c r="H254" i="7"/>
  <c r="G350" i="7"/>
  <c r="H350" i="7" s="1"/>
  <c r="H351" i="7"/>
  <c r="F359" i="7"/>
  <c r="F358" i="7" s="1"/>
  <c r="H358" i="7" s="1"/>
  <c r="H339" i="7"/>
  <c r="G338" i="7"/>
  <c r="L12" i="3"/>
  <c r="K12" i="3"/>
  <c r="J11" i="3"/>
  <c r="L24" i="3"/>
  <c r="K24" i="3"/>
  <c r="J37" i="3"/>
  <c r="L38" i="3"/>
  <c r="K38" i="3"/>
  <c r="H12" i="7"/>
  <c r="F118" i="7"/>
  <c r="F117" i="7" s="1"/>
  <c r="H119" i="7"/>
  <c r="H21" i="7"/>
  <c r="G37" i="3"/>
  <c r="G10" i="3" s="1"/>
  <c r="I11" i="3"/>
  <c r="F44" i="7"/>
  <c r="H44" i="7" s="1"/>
  <c r="G53" i="7"/>
  <c r="F53" i="7"/>
  <c r="G63" i="7"/>
  <c r="F63" i="7"/>
  <c r="G69" i="7"/>
  <c r="F69" i="7"/>
  <c r="G79" i="7"/>
  <c r="F79" i="7"/>
  <c r="G101" i="7"/>
  <c r="F101" i="7"/>
  <c r="F90" i="7" s="1"/>
  <c r="F89" i="7" s="1"/>
  <c r="G109" i="7"/>
  <c r="H109" i="7" s="1"/>
  <c r="G136" i="7"/>
  <c r="F136" i="7"/>
  <c r="G142" i="7"/>
  <c r="F142" i="7"/>
  <c r="G146" i="7"/>
  <c r="F146" i="7"/>
  <c r="G149" i="7"/>
  <c r="F149" i="7"/>
  <c r="G153" i="7"/>
  <c r="F153" i="7"/>
  <c r="G159" i="7"/>
  <c r="F159" i="7"/>
  <c r="G177" i="7"/>
  <c r="F177" i="7"/>
  <c r="G171" i="7"/>
  <c r="F171" i="7"/>
  <c r="G174" i="7"/>
  <c r="F174" i="7"/>
  <c r="G275" i="7"/>
  <c r="G224" i="7"/>
  <c r="F224" i="7"/>
  <c r="F223" i="7" s="1"/>
  <c r="G236" i="7"/>
  <c r="F236" i="7"/>
  <c r="F233" i="7" s="1"/>
  <c r="F222" i="7" s="1"/>
  <c r="F221" i="7" s="1"/>
  <c r="F220" i="7" s="1"/>
  <c r="G264" i="7"/>
  <c r="H264" i="7" s="1"/>
  <c r="G295" i="7"/>
  <c r="G294" i="7" s="1"/>
  <c r="F295" i="7"/>
  <c r="G303" i="7"/>
  <c r="F303" i="7"/>
  <c r="G315" i="7"/>
  <c r="F315" i="7"/>
  <c r="H367" i="7"/>
  <c r="G380" i="7"/>
  <c r="F380" i="7"/>
  <c r="F379" i="7" s="1"/>
  <c r="H224" i="7" l="1"/>
  <c r="F145" i="7"/>
  <c r="H303" i="7"/>
  <c r="F314" i="7"/>
  <c r="F313" i="7" s="1"/>
  <c r="G233" i="7"/>
  <c r="H233" i="7" s="1"/>
  <c r="H236" i="7"/>
  <c r="F116" i="7"/>
  <c r="F28" i="7" s="1"/>
  <c r="F27" i="7" s="1"/>
  <c r="H315" i="7"/>
  <c r="G314" i="7"/>
  <c r="G313" i="7" s="1"/>
  <c r="H380" i="7"/>
  <c r="G135" i="7"/>
  <c r="G337" i="7"/>
  <c r="H337" i="7" s="1"/>
  <c r="H338" i="7"/>
  <c r="G324" i="7"/>
  <c r="H324" i="7" s="1"/>
  <c r="H325" i="7"/>
  <c r="J10" i="3"/>
  <c r="K11" i="3"/>
  <c r="L37" i="3"/>
  <c r="K37" i="3"/>
  <c r="H359" i="7"/>
  <c r="H295" i="7"/>
  <c r="H275" i="7"/>
  <c r="H101" i="7"/>
  <c r="H79" i="7"/>
  <c r="H69" i="7"/>
  <c r="H63" i="7"/>
  <c r="H53" i="7"/>
  <c r="H174" i="7"/>
  <c r="H171" i="7"/>
  <c r="H177" i="7"/>
  <c r="H159" i="7"/>
  <c r="H153" i="7"/>
  <c r="H149" i="7"/>
  <c r="H146" i="7"/>
  <c r="H142" i="7"/>
  <c r="H136" i="7"/>
  <c r="G7" i="7"/>
  <c r="H7" i="7" s="1"/>
  <c r="H8" i="7"/>
  <c r="I10" i="3"/>
  <c r="L10" i="3" s="1"/>
  <c r="L11" i="3"/>
  <c r="G379" i="7"/>
  <c r="H379" i="7" s="1"/>
  <c r="G58" i="7"/>
  <c r="F219" i="7"/>
  <c r="G118" i="7"/>
  <c r="F294" i="7"/>
  <c r="H294" i="7" s="1"/>
  <c r="G223" i="7"/>
  <c r="G145" i="7"/>
  <c r="F135" i="7"/>
  <c r="G90" i="7"/>
  <c r="G89" i="7" s="1"/>
  <c r="F58" i="7"/>
  <c r="F57" i="7" s="1"/>
  <c r="G43" i="7"/>
  <c r="H43" i="7" s="1"/>
  <c r="G170" i="7"/>
  <c r="F170" i="7"/>
  <c r="H7" i="11"/>
  <c r="F26" i="7" l="1"/>
  <c r="H314" i="7"/>
  <c r="H118" i="7"/>
  <c r="G117" i="7"/>
  <c r="H223" i="7"/>
  <c r="G222" i="7"/>
  <c r="H313" i="7"/>
  <c r="H170" i="7"/>
  <c r="H145" i="7"/>
  <c r="G57" i="7"/>
  <c r="H57" i="7" s="1"/>
  <c r="H58" i="7"/>
  <c r="H135" i="7"/>
  <c r="F134" i="7"/>
  <c r="G134" i="7"/>
  <c r="H25" i="8"/>
  <c r="G25" i="8"/>
  <c r="H23" i="8"/>
  <c r="G23" i="8"/>
  <c r="H22" i="8"/>
  <c r="G22" i="8"/>
  <c r="H21" i="8"/>
  <c r="G21" i="8"/>
  <c r="H19" i="8"/>
  <c r="G19" i="8"/>
  <c r="H18" i="8"/>
  <c r="G18" i="8"/>
  <c r="H17" i="8"/>
  <c r="G17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G221" i="7" l="1"/>
  <c r="H222" i="7"/>
  <c r="G116" i="7"/>
  <c r="H117" i="7"/>
  <c r="H134" i="7"/>
  <c r="H45" i="8"/>
  <c r="G45" i="8"/>
  <c r="H44" i="8"/>
  <c r="G44" i="8"/>
  <c r="H43" i="8"/>
  <c r="G43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G28" i="7" l="1"/>
  <c r="H116" i="7"/>
  <c r="G220" i="7"/>
  <c r="H221" i="7"/>
  <c r="G17" i="1"/>
  <c r="G20" i="1" s="1"/>
  <c r="J17" i="1"/>
  <c r="J20" i="1" s="1"/>
  <c r="I17" i="1"/>
  <c r="I20" i="1" s="1"/>
  <c r="J109" i="3"/>
  <c r="I109" i="3"/>
  <c r="H109" i="3"/>
  <c r="G109" i="3"/>
  <c r="J103" i="3"/>
  <c r="H103" i="3"/>
  <c r="H101" i="3" s="1"/>
  <c r="J99" i="3"/>
  <c r="H99" i="3"/>
  <c r="G103" i="3"/>
  <c r="G99" i="3"/>
  <c r="G98" i="3" s="1"/>
  <c r="J95" i="3"/>
  <c r="H95" i="3"/>
  <c r="G95" i="3"/>
  <c r="G94" i="3" s="1"/>
  <c r="J91" i="3"/>
  <c r="H91" i="3"/>
  <c r="G91" i="3"/>
  <c r="G90" i="3" s="1"/>
  <c r="J82" i="3"/>
  <c r="I82" i="3"/>
  <c r="H82" i="3"/>
  <c r="G82" i="3"/>
  <c r="J80" i="3"/>
  <c r="I80" i="3"/>
  <c r="H80" i="3"/>
  <c r="G80" i="3"/>
  <c r="J70" i="3"/>
  <c r="I70" i="3"/>
  <c r="H70" i="3"/>
  <c r="G70" i="3"/>
  <c r="J63" i="3"/>
  <c r="I63" i="3"/>
  <c r="H63" i="3"/>
  <c r="G63" i="3"/>
  <c r="J58" i="3"/>
  <c r="I58" i="3"/>
  <c r="H58" i="3"/>
  <c r="G58" i="3"/>
  <c r="J54" i="3"/>
  <c r="I54" i="3"/>
  <c r="H54" i="3"/>
  <c r="G54" i="3"/>
  <c r="J52" i="3"/>
  <c r="I52" i="3"/>
  <c r="H52" i="3"/>
  <c r="G52" i="3"/>
  <c r="J48" i="3"/>
  <c r="I48" i="3"/>
  <c r="H48" i="3"/>
  <c r="G48" i="3"/>
  <c r="G47" i="3" s="1"/>
  <c r="H220" i="7" l="1"/>
  <c r="G219" i="7"/>
  <c r="H219" i="7" s="1"/>
  <c r="G27" i="7"/>
  <c r="G26" i="7" s="1"/>
  <c r="H28" i="7"/>
  <c r="J47" i="3"/>
  <c r="L48" i="3"/>
  <c r="K48" i="3"/>
  <c r="L54" i="3"/>
  <c r="K54" i="3"/>
  <c r="L63" i="3"/>
  <c r="K63" i="3"/>
  <c r="L95" i="3"/>
  <c r="K95" i="3"/>
  <c r="L99" i="3"/>
  <c r="K99" i="3"/>
  <c r="L52" i="3"/>
  <c r="K52" i="3"/>
  <c r="L58" i="3"/>
  <c r="K58" i="3"/>
  <c r="K70" i="3"/>
  <c r="L70" i="3"/>
  <c r="K80" i="3"/>
  <c r="L80" i="3"/>
  <c r="K82" i="3"/>
  <c r="L82" i="3"/>
  <c r="L103" i="3"/>
  <c r="K103" i="3"/>
  <c r="K109" i="3"/>
  <c r="L109" i="3"/>
  <c r="L91" i="3"/>
  <c r="K91" i="3"/>
  <c r="K20" i="1"/>
  <c r="L20" i="1"/>
  <c r="I46" i="3"/>
  <c r="L17" i="1"/>
  <c r="K17" i="1"/>
  <c r="H46" i="3"/>
  <c r="H45" i="3" s="1"/>
  <c r="G102" i="3"/>
  <c r="G101" i="3" s="1"/>
  <c r="G57" i="3"/>
  <c r="J57" i="3"/>
  <c r="J90" i="3"/>
  <c r="J94" i="3"/>
  <c r="J98" i="3"/>
  <c r="J102" i="3"/>
  <c r="L102" i="3" l="1"/>
  <c r="K102" i="3"/>
  <c r="L98" i="3"/>
  <c r="K98" i="3"/>
  <c r="L94" i="3"/>
  <c r="K94" i="3"/>
  <c r="K57" i="3"/>
  <c r="L57" i="3"/>
  <c r="L90" i="3"/>
  <c r="K90" i="3"/>
  <c r="K47" i="3"/>
  <c r="L47" i="3"/>
  <c r="L22" i="1"/>
  <c r="K22" i="1"/>
  <c r="G46" i="3"/>
  <c r="J101" i="3"/>
  <c r="J46" i="3"/>
  <c r="I45" i="3"/>
  <c r="L101" i="3" l="1"/>
  <c r="K101" i="3"/>
  <c r="L46" i="3"/>
  <c r="K46" i="3"/>
  <c r="J45" i="3"/>
  <c r="L45" i="3" s="1"/>
  <c r="K45" i="3" l="1"/>
  <c r="K10" i="3"/>
  <c r="H91" i="7"/>
  <c r="H89" i="7"/>
  <c r="H90" i="7"/>
  <c r="H352" i="7"/>
  <c r="H27" i="7"/>
</calcChain>
</file>

<file path=xl/sharedStrings.xml><?xml version="1.0" encoding="utf-8"?>
<sst xmlns="http://schemas.openxmlformats.org/spreadsheetml/2006/main" count="737" uniqueCount="282">
  <si>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</si>
  <si>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</si>
  <si>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</si>
  <si>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</si>
  <si>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</si>
  <si>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</si>
  <si>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</si>
  <si>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</si>
  <si>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</si>
  <si>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</si>
  <si>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</si>
  <si>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</si>
  <si>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</si>
  <si>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</si>
  <si>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</si>
  <si>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</si>
  <si>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 xml:space="preserve">OSTVARENJE/ IZVRŠENJE 
1.-6.2022. </t>
  </si>
  <si>
    <t>INDEKS</t>
  </si>
  <si>
    <t xml:space="preserve">IZVJEŠTAJ O PRIHODIMA I RASHODIMA PREMA EKONOMSKOJ KLASIFIKACIJI </t>
  </si>
  <si>
    <t>6=5/2*100</t>
  </si>
  <si>
    <t>7=5/4*100</t>
  </si>
  <si>
    <t xml:space="preserve"> Prihodi od prodaje proizvoda i robe te pruženih usluga i prihodi od donacija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</si>
  <si>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</si>
  <si>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</si>
  <si>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</si>
  <si>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</si>
  <si>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</si>
  <si>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</si>
  <si>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</si>
  <si>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</si>
  <si>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</si>
  <si>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</si>
  <si>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</si>
  <si>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</si>
  <si>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</si>
  <si>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</si>
  <si>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</si>
  <si>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</si>
  <si>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</si>
  <si>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</si>
  <si>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</si>
  <si>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</si>
  <si>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</si>
  <si>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</si>
  <si>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</si>
  <si>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</si>
  <si>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</si>
  <si>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</si>
  <si>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</si>
  <si>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UKUPNO PRIHODI</t>
  </si>
  <si>
    <t xml:space="preserve">IZVJEŠTAJ O IZVRŠENJU PRORAČUNA JEDINICE LOKALNE I PODRUČNE (REGIONALNE) SAMOUPRAVE ZA PRVO POLUGODIŠTE 2023. </t>
  </si>
  <si>
    <t>IZVORNI PLAN ILI REBALANS 2023.*</t>
  </si>
  <si>
    <t>6 PRIHODI POSLOVANJA</t>
  </si>
  <si>
    <t>7 PRIHODI OD PRODAJE NEFINANCIJSKE IMOVINE</t>
  </si>
  <si>
    <t>3 RASHODI  POSLOVANJA</t>
  </si>
  <si>
    <t>4 RASHODI ZA NABAVU NEFINANCIJSKE IMOVINE</t>
  </si>
  <si>
    <t>SAŽETAK  RAČUNA PRIHODA I RASHODA I  RAČUNA FINANCIRANJA</t>
  </si>
  <si>
    <t xml:space="preserve"> RAČUN FINANCIRANJA</t>
  </si>
  <si>
    <t>IZVJEŠTAJ PO ORGANIZACIJSKOJ KLASIFIKACIJI</t>
  </si>
  <si>
    <t>IZVJEŠTAJ PO PROGRAMSKOJ KLASIFIKACIJI</t>
  </si>
  <si>
    <t xml:space="preserve">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</si>
  <si>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</si>
  <si>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</si>
  <si>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</si>
  <si>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</si>
  <si>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</si>
  <si>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</si>
  <si>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</si>
  <si>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</si>
  <si>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 osiguranje u slučaju nezaposl.</t>
  </si>
  <si>
    <t>3212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</si>
  <si>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</si>
  <si>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</si>
  <si>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</si>
  <si>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</si>
  <si>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</si>
  <si>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</si>
  <si>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</si>
  <si>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</si>
  <si>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</si>
  <si>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3224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</si>
  <si>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</si>
  <si>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</si>
  <si>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</si>
  <si>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</si>
  <si>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</si>
  <si>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</si>
  <si>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</si>
  <si>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</si>
  <si>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Usluge promidžbe i informiranja</t>
  </si>
  <si>
    <t>3234</t>
  </si>
  <si>
    <t>Komunalne usluge</t>
  </si>
  <si>
    <t>Zakupnine i najamnine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</si>
  <si>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</si>
  <si>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</si>
  <si>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</si>
  <si>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</si>
  <si>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</si>
  <si>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</si>
  <si>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 xml:space="preserve">Naknade troškova osobama izvan radnog odnosa </t>
  </si>
  <si>
    <t>Ostali nespomenuti rashodi poslovanja</t>
  </si>
  <si>
    <t>Premije osiguranja</t>
  </si>
  <si>
    <t>3293</t>
  </si>
  <si>
    <t>Reprezentacija</t>
  </si>
  <si>
    <t>Članarine i norme</t>
  </si>
  <si>
    <t>Pristojbe i naknade</t>
  </si>
  <si>
    <t>Troškovi sudskih postupaka</t>
  </si>
  <si>
    <t>3299</t>
  </si>
  <si>
    <t>Financijski rashodi</t>
  </si>
  <si>
    <t>Ostali financijski rashodi</t>
  </si>
  <si>
    <t>3431</t>
  </si>
  <si>
    <t>Bankarske usluge i usluge platnog prometa</t>
  </si>
  <si>
    <t>Zatezne kamate</t>
  </si>
  <si>
    <t>Naknade građanima i kućanstvima</t>
  </si>
  <si>
    <t>Ostale naknade građanima i kućanstvim aiz proračuna</t>
  </si>
  <si>
    <t>Naknade građanima i kućastvima u novcu</t>
  </si>
  <si>
    <t>Naknade građanima i kućanstvima u naravi</t>
  </si>
  <si>
    <t>Tekuće donacije u novcu</t>
  </si>
  <si>
    <t xml:space="preserve">Tekuće donacije </t>
  </si>
  <si>
    <t>Rashodi za nabavu proizvedene dugotrajne imovine</t>
  </si>
  <si>
    <t>Postrojenja i oprema</t>
  </si>
  <si>
    <t>4221</t>
  </si>
  <si>
    <t>Uredska oprema i namještaj</t>
  </si>
  <si>
    <t>Komunikacijska oprema</t>
  </si>
  <si>
    <t>Oprema za održavanje i zaštitu</t>
  </si>
  <si>
    <t>Sportska i glazbena oprema</t>
  </si>
  <si>
    <t>Oprema za ostale namjene</t>
  </si>
  <si>
    <t>Knjige,umjetnička djela i ostale izložb.vrijednosti</t>
  </si>
  <si>
    <t>Knjige</t>
  </si>
  <si>
    <t>Prihodi iz nadležnog proračuna i od HZZO-a temeljem ugovornih obveza</t>
  </si>
  <si>
    <t>Tekuće donacije</t>
  </si>
  <si>
    <t>Pomoći iz inozemstva i od subjekata unutar općeg proračuna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</si>
  <si>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</si>
  <si>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</si>
  <si>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</si>
  <si>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</si>
  <si>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</si>
  <si>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</si>
  <si>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prorpisima i naknada</t>
  </si>
  <si>
    <t>Prihodi po posebnim propisima</t>
  </si>
  <si>
    <t>Ostali nespomenuti prihodi</t>
  </si>
  <si>
    <t>Donacije od pravnih i fizičkih osoba izvan općeg proračuna</t>
  </si>
  <si>
    <t>Prihodi iz nadležnog proračuna za financiranje
 redovne djelatnosti proračunskih korisnika</t>
  </si>
  <si>
    <t>Prihodi iz nadležnog proračuna za financiranje
 rashoda poslovanja</t>
  </si>
  <si>
    <t>Prihodi iz nadležnog proračuna za financiranje
 rashoda za nabavu nefinanc. Imovine</t>
  </si>
  <si>
    <t>Napomena:  Iznosi u stupcu "OSTVARENJE/IZVRŠENJE 1.-31.2022."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</si>
  <si>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1.-31.2023."/"TEKUĆI PLAN 2023.") iskazuje se kao "OSTVARENJE/IZVRŠENJE 1.-31.2023."/"IZVORNI PLAN 2023." ODNOSNO "REBALANS 2023." </t>
  </si>
  <si>
    <t>Kazne, upravne mjere i ostali prihodi</t>
  </si>
  <si>
    <t>Ostali prihodi</t>
  </si>
  <si>
    <t>32 Vlastiti prihodi-proračunski korisnici</t>
  </si>
  <si>
    <t xml:space="preserve">  38 Prenesena sredstva-prorač.korisnici</t>
  </si>
  <si>
    <t>4 Prihodi za posebna namjene</t>
  </si>
  <si>
    <t xml:space="preserve">  43 Prihodi za posebne namjene</t>
  </si>
  <si>
    <t>44 Prihodi za decentralizirane funkcije</t>
  </si>
  <si>
    <t xml:space="preserve">  48 Prenesena sred.-namjenski prihodi-proračunski korisnici</t>
  </si>
  <si>
    <t>5 Pomoći</t>
  </si>
  <si>
    <t>52 Pomoći - proračunski korisnici</t>
  </si>
  <si>
    <t xml:space="preserve">  51 Pomoći </t>
  </si>
  <si>
    <t>6 Donacije</t>
  </si>
  <si>
    <t xml:space="preserve">  58 Prenesena sredstva-pomoći-proačunski krisnici</t>
  </si>
  <si>
    <t>7 Prihodi od naknade štete s naslova osiguranja</t>
  </si>
  <si>
    <t xml:space="preserve"> 62 Donacije-proračunski korisnici</t>
  </si>
  <si>
    <t xml:space="preserve"> 73 Prihodi od nakande štete s naslova osiguranja</t>
  </si>
  <si>
    <t>58 Prenesena sredstva - MZO -za pomoćnike u nastavi</t>
  </si>
  <si>
    <t>09 Obrazovanje</t>
  </si>
  <si>
    <t>0912 Osnovno obrazovanje</t>
  </si>
  <si>
    <t>096 Dodatne usluge u obrazovanju</t>
  </si>
  <si>
    <t>RAZDJEL 5</t>
  </si>
  <si>
    <t>UPRAVNI ODJEL ZA ODGOJ I OBRAZOVANJE</t>
  </si>
  <si>
    <t>GLAVA 5-3</t>
  </si>
  <si>
    <t>ŽUPANIJSKE USTANOVE OSNOVNOG ŠKOLSTVA</t>
  </si>
  <si>
    <t>Izvor financiranja 321</t>
  </si>
  <si>
    <t>Vlastiti prihodi-proračunski korisnici</t>
  </si>
  <si>
    <t>Izvor financiranja 431</t>
  </si>
  <si>
    <t>Prihodi za posebne namjene-proračunski korisnici</t>
  </si>
  <si>
    <t>Izvor financiranja 441</t>
  </si>
  <si>
    <t>Izvor financiranja 521</t>
  </si>
  <si>
    <t>Izvor financiranja 111</t>
  </si>
  <si>
    <t>Izvor financiranja 116</t>
  </si>
  <si>
    <t>Izvor financiranja 512</t>
  </si>
  <si>
    <t>Porezi i ostali prihodi</t>
  </si>
  <si>
    <t>Predfinanciranje EU projekata</t>
  </si>
  <si>
    <t>Izvor financiranja 383</t>
  </si>
  <si>
    <t>Prenesena sredstva-vlastiti prihodi proračunskih korisnika</t>
  </si>
  <si>
    <t>Prihodi za decentralizirane funkcije-OŠ</t>
  </si>
  <si>
    <t>Izvor financiranja 483</t>
  </si>
  <si>
    <t>Prenesena sredstva-namjenski prihodi-proračunski korisnici</t>
  </si>
  <si>
    <t>Pomoći iz državnog proračuna</t>
  </si>
  <si>
    <t>Izvor financiranja 515</t>
  </si>
  <si>
    <t>Pomoći za provođenje EU projekata</t>
  </si>
  <si>
    <t>Pomoći-proračunski korisnici</t>
  </si>
  <si>
    <t>Izvor financiranja 582</t>
  </si>
  <si>
    <t>Prenesena sredstva-pomoći-proračunski korisnici</t>
  </si>
  <si>
    <t>Izvor financiranja 621</t>
  </si>
  <si>
    <t>Donacije-proračunski korisnici</t>
  </si>
  <si>
    <t>PROGRAM 5301</t>
  </si>
  <si>
    <t>OSIGURANJE UVJETA RADA</t>
  </si>
  <si>
    <t>OSNOVNOŠKOLSKO OBRAZOVANJE</t>
  </si>
  <si>
    <t>Naknade troškova osobama izvan 
radnog odnosa</t>
  </si>
  <si>
    <t>Materijal i dijelovi za tekuće i investicijsko
 održavanje</t>
  </si>
  <si>
    <t>Financisjki rashodi</t>
  </si>
  <si>
    <t>Doprinosi za obvezno osiguranje u slučaju nezaposlenosti</t>
  </si>
  <si>
    <t>Naknade za prijevoz, za rad na terenu i 
odvojeni život</t>
  </si>
  <si>
    <t>Naknade građanima i kućanstvima na temelju osiguranja i druge naknade</t>
  </si>
  <si>
    <t>Ostale naknade građanima i kućanstvima iz proračuna</t>
  </si>
  <si>
    <t>Knjige, umjetnička djela i ostale
 izložbene vrijednosti</t>
  </si>
  <si>
    <t>PREHRANA ZA UČENIKE U 
OSNOVNIM ŠKOLAMA</t>
  </si>
  <si>
    <t>PROGRAM 5302</t>
  </si>
  <si>
    <t>UNAPREĐENJE KVALITETE ODGOJNO OBRAZOVNOG SUSTAVA</t>
  </si>
  <si>
    <t>Produženi boravak učenika-putnika</t>
  </si>
  <si>
    <t>Sufinanciranje rada pomoćnika u nastavi</t>
  </si>
  <si>
    <t>Izvor financiranja 581</t>
  </si>
  <si>
    <t>Prenesena sredstva-pomoći</t>
  </si>
  <si>
    <t>Programi školskog kurikuluma</t>
  </si>
  <si>
    <t>Županijska škola plivanja</t>
  </si>
  <si>
    <t>Osiguranje besplatnih zaliha menstrualnih higijenskih potrepština</t>
  </si>
  <si>
    <t xml:space="preserve">Ostali rashodi </t>
  </si>
  <si>
    <t>PROGRAM 5306</t>
  </si>
  <si>
    <t>OBILJEŽAVANJE POSTIGNUĆA UČENIKA I NASTAVNIKA</t>
  </si>
  <si>
    <t>NATJECANJA I SMOTRE</t>
  </si>
  <si>
    <t>PROGRAM 5308</t>
  </si>
  <si>
    <t>KAPITALNA ULAGANJA U ODGOJNO OBRAZOVNU INFRASTRUKTURU</t>
  </si>
  <si>
    <t>Kapitalni projekt K 530801</t>
  </si>
  <si>
    <t>OPREMANJE USTANOVA ŠKOLSTVA</t>
  </si>
  <si>
    <t>Aktivnost A530604</t>
  </si>
  <si>
    <t>Aktivnost A530240</t>
  </si>
  <si>
    <t>Aktivnost A530239</t>
  </si>
  <si>
    <t>Aktivnost A530222</t>
  </si>
  <si>
    <t>Aktivnost A530209</t>
  </si>
  <si>
    <t>Aktivnost A530202</t>
  </si>
  <si>
    <t>Aktivnost A530107</t>
  </si>
  <si>
    <t>Aktivnost A530106</t>
  </si>
  <si>
    <t>Aktivnost A530101</t>
  </si>
  <si>
    <t xml:space="preserve"> IZVRŠENJE 
1.-12.2023. </t>
  </si>
  <si>
    <t xml:space="preserve">OSTVARENJE/IZVRŠENJE 
1.-12.2022. </t>
  </si>
  <si>
    <t xml:space="preserve">OSTVARENJE/IZVRŠENJE 
1.-12.2023. </t>
  </si>
  <si>
    <t xml:space="preserve"> IZVRŠENJE 
1.-12.2022. </t>
  </si>
  <si>
    <t xml:space="preserve">IZVRŠENJE 
1.-12.2023. </t>
  </si>
  <si>
    <t>Pomoći od izvanproračunskih korisnika</t>
  </si>
  <si>
    <t>Tekuće pomoći od izvanproračunskih korisnika</t>
  </si>
  <si>
    <t>Doancije od pravnih i fizičkih osoba izvan općeg proračuna i povrat donacija po protestiranim jamstvima</t>
  </si>
  <si>
    <t>Kapitalne donacije</t>
  </si>
  <si>
    <t>Stambeni objekti</t>
  </si>
  <si>
    <t>Prihodi od prodaje financijske imovine</t>
  </si>
  <si>
    <t>Naknade za rad predstavničkih i izvršnih tijela,povjerenstava i slično</t>
  </si>
  <si>
    <t>48 Prenesena sredstva- namjenski prihodi</t>
  </si>
  <si>
    <t>68 Prenesena sredstva - donacije</t>
  </si>
  <si>
    <t>78 Prenesena sredstva - prihodi od prodaje ili  nefinacijske imovine i naknada s naslova osiguranja</t>
  </si>
  <si>
    <t>Rashodi za nabavku nefinancijske imovine</t>
  </si>
  <si>
    <t>Izvor financiranja 484</t>
  </si>
  <si>
    <t>Izvor financiranja 731</t>
  </si>
  <si>
    <t>Rashodi za nabavku proizvedene dugotrajne imovine</t>
  </si>
  <si>
    <t>Nabava udžbenika za učenike OŠ</t>
  </si>
  <si>
    <t>Prenesena sredstva - namjenski prihodi - proračunski korisnici</t>
  </si>
  <si>
    <t>Izvor financiranja  521</t>
  </si>
  <si>
    <t>Pomoći - proračunski korisnici</t>
  </si>
  <si>
    <t>Doprinos za ovezno osiguranje u slučaju nezaposlenosti</t>
  </si>
  <si>
    <t>Doprinosi za obavezno zdrastveno osiguranje</t>
  </si>
  <si>
    <t>Porezni i ostali prihodi</t>
  </si>
  <si>
    <t>Naknade za rad predstavničkih i izvršnih  tijela, povjerenstava i slično</t>
  </si>
  <si>
    <t>Prenesena sredstva- pomoći - proračunski korisnici</t>
  </si>
  <si>
    <t>Izvor financiranja 683</t>
  </si>
  <si>
    <t>Prenesena sredstva-donacije -proračunski korisnici</t>
  </si>
  <si>
    <t>Prenesena sredstva - prihodi od prodaje ili zamjene nefinancijske imovine i naknada štete s naslova osiguranja</t>
  </si>
  <si>
    <t>Izvor financiranja 782</t>
  </si>
  <si>
    <t xml:space="preserve"> IZVRŠENJE 
1.01.-31.12.2023. </t>
  </si>
  <si>
    <t>RAZLIKA - VIŠAK MANJAK PRENESENI PRETHODNE GODINE</t>
  </si>
  <si>
    <t>RAZLIKA - VIŠAK MANJAK</t>
  </si>
  <si>
    <t>RAZLIKA - VIŠAK MANJAK TEKUĆE  GODINE</t>
  </si>
  <si>
    <t>58 Prenesena sredstva - pomoći</t>
  </si>
  <si>
    <t>A.  RAČUNA PRIHODA I RASHODA</t>
  </si>
  <si>
    <t>Izvor financiranja 721</t>
  </si>
  <si>
    <t>Izvor financiranja 681</t>
  </si>
  <si>
    <t>Prenesena sredstva - Donacije-proračunski korisnici</t>
  </si>
  <si>
    <t>Prenesena sredstva - prihodi za decentralizire funkcije</t>
  </si>
  <si>
    <t>Ostale nespomenute usluge</t>
  </si>
  <si>
    <t>Prihodi od prodaje ili zamjene nefin. Imovine i naknada štete s naslova osiguranja</t>
  </si>
  <si>
    <t>OŠ "Dr. Andrija Mohorovičić" Matulji</t>
  </si>
  <si>
    <t>Osnovna škola "Dr. Andrija Mohorovičić" Matulji</t>
  </si>
  <si>
    <t>Osmovna škola "Dr. Andrija Mohorovičić" Matulji</t>
  </si>
  <si>
    <t>Prenesena sredstva za decentralizirane funkcije</t>
  </si>
  <si>
    <t>Prenesena sredstva-pomoći iz državnog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</si>
</sst>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righ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16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left" vertical="center" wrapText="1"/>
    </xf>
    <xf numFmtId="3" fontId="21" fillId="4" borderId="9" xfId="0" applyNumberFormat="1" applyFont="1" applyFill="1" applyBorder="1" applyAlignment="1">
      <alignment horizontal="left" vertical="center" wrapText="1"/>
    </xf>
    <xf numFmtId="0" fontId="21" fillId="4" borderId="6" xfId="0" applyNumberFormat="1" applyFont="1" applyFill="1" applyBorder="1" applyAlignment="1">
      <alignment horizontal="left" vertical="center"/>
    </xf>
    <xf numFmtId="0" fontId="9" fillId="4" borderId="3" xfId="0" quotePrefix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8" xfId="0" quotePrefix="1" applyFont="1" applyFill="1" applyBorder="1" applyAlignment="1">
      <alignment horizontal="left" vertical="center"/>
    </xf>
    <xf numFmtId="3" fontId="23" fillId="4" borderId="9" xfId="0" applyNumberFormat="1" applyFont="1" applyFill="1" applyBorder="1" applyAlignment="1">
      <alignment horizontal="left" vertical="center" wrapText="1"/>
    </xf>
    <xf numFmtId="0" fontId="10" fillId="4" borderId="3" xfId="0" applyNumberFormat="1" applyFont="1" applyFill="1" applyBorder="1" applyAlignment="1">
      <alignment horizontal="left" vertical="center"/>
    </xf>
    <xf numFmtId="3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3" fontId="10" fillId="4" borderId="3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/>
    </xf>
    <xf numFmtId="3" fontId="22" fillId="4" borderId="9" xfId="0" applyNumberFormat="1" applyFont="1" applyFill="1" applyBorder="1" applyAlignment="1">
      <alignment horizontal="left" vertical="center" wrapText="1"/>
    </xf>
    <xf numFmtId="3" fontId="10" fillId="4" borderId="11" xfId="0" applyNumberFormat="1" applyFont="1" applyFill="1" applyBorder="1" applyAlignment="1">
      <alignment horizontal="left" vertical="center" wrapText="1"/>
    </xf>
    <xf numFmtId="3" fontId="24" fillId="0" borderId="3" xfId="0" applyNumberFormat="1" applyFont="1" applyBorder="1" applyAlignment="1">
      <alignment horizontal="right" vertical="center"/>
    </xf>
    <xf numFmtId="0" fontId="10" fillId="4" borderId="3" xfId="0" quotePrefix="1" applyFont="1" applyFill="1" applyBorder="1" applyAlignment="1">
      <alignment horizontal="left" vertical="center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11" fillId="5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0" fillId="5" borderId="3" xfId="0" applyNumberFormat="1" applyFont="1" applyFill="1" applyBorder="1" applyAlignment="1">
      <alignment horizontal="left" vertical="center"/>
    </xf>
    <xf numFmtId="3" fontId="9" fillId="5" borderId="3" xfId="0" applyNumberFormat="1" applyFont="1" applyFill="1" applyBorder="1" applyAlignment="1">
      <alignment horizontal="left" vertical="center" wrapText="1"/>
    </xf>
    <xf numFmtId="3" fontId="9" fillId="5" borderId="7" xfId="0" applyNumberFormat="1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 applyProtection="1">
      <alignment horizontal="left" vertical="center"/>
    </xf>
    <xf numFmtId="0" fontId="11" fillId="6" borderId="3" xfId="0" applyNumberFormat="1" applyFont="1" applyFill="1" applyBorder="1" applyAlignment="1" applyProtection="1">
      <alignment vertical="center" wrapText="1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horizontal="right" wrapText="1"/>
    </xf>
    <xf numFmtId="0" fontId="15" fillId="2" borderId="3" xfId="0" applyNumberFormat="1" applyFont="1" applyFill="1" applyBorder="1" applyAlignment="1" applyProtection="1">
      <alignment horizontal="right" vertical="center" wrapText="1"/>
    </xf>
    <xf numFmtId="3" fontId="24" fillId="3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7" fillId="0" borderId="0" xfId="0" quotePrefix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 wrapText="1"/>
    </xf>
    <xf numFmtId="0" fontId="15" fillId="3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9" fillId="2" borderId="0" xfId="0" quotePrefix="1" applyFont="1" applyFill="1" applyBorder="1" applyAlignment="1">
      <alignment horizontal="left" vertical="center"/>
    </xf>
    <xf numFmtId="3" fontId="24" fillId="2" borderId="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15" fillId="3" borderId="3" xfId="0" applyNumberFormat="1" applyFont="1" applyFill="1" applyBorder="1" applyAlignment="1" applyProtection="1">
      <alignment horizontal="right" vertical="center" wrapText="1"/>
    </xf>
    <xf numFmtId="4" fontId="3" fillId="7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9" fillId="2" borderId="3" xfId="0" quotePrefix="1" applyNumberFormat="1" applyFont="1" applyFill="1" applyBorder="1" applyAlignment="1">
      <alignment horizontal="right" vertical="center"/>
    </xf>
    <xf numFmtId="4" fontId="9" fillId="4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9" fillId="2" borderId="3" xfId="0" quotePrefix="1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Border="1" applyAlignment="1">
      <alignment horizontal="right"/>
    </xf>
    <xf numFmtId="4" fontId="27" fillId="0" borderId="3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2" borderId="4" xfId="0" quotePrefix="1" applyFont="1" applyFill="1" applyBorder="1" applyAlignment="1">
      <alignment horizontal="left" vertical="center"/>
    </xf>
    <xf numFmtId="0" fontId="11" fillId="8" borderId="3" xfId="0" quotePrefix="1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0" fontId="9" fillId="5" borderId="4" xfId="0" quotePrefix="1" applyFont="1" applyFill="1" applyBorder="1" applyAlignment="1">
      <alignment horizontal="left" vertical="center"/>
    </xf>
    <xf numFmtId="0" fontId="9" fillId="4" borderId="4" xfId="0" quotePrefix="1" applyFont="1" applyFill="1" applyBorder="1" applyAlignment="1">
      <alignment horizontal="left" vertical="center"/>
    </xf>
    <xf numFmtId="4" fontId="12" fillId="0" borderId="0" xfId="0" applyNumberFormat="1" applyFont="1" applyAlignment="1">
      <alignment horizontal="right" wrapText="1"/>
    </xf>
    <xf numFmtId="4" fontId="1" fillId="0" borderId="5" xfId="0" applyNumberFormat="1" applyFont="1" applyBorder="1" applyAlignment="1">
      <alignment horizontal="right" vertical="center"/>
    </xf>
    <xf numFmtId="4" fontId="6" fillId="0" borderId="3" xfId="0" quotePrefix="1" applyNumberFormat="1" applyFont="1" applyFill="1" applyBorder="1" applyAlignment="1" applyProtection="1">
      <alignment horizontal="center" vertical="center" wrapText="1"/>
    </xf>
    <xf numFmtId="4" fontId="15" fillId="0" borderId="3" xfId="0" quotePrefix="1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Border="1" applyAlignment="1">
      <alignment horizontal="right"/>
    </xf>
    <xf numFmtId="4" fontId="7" fillId="0" borderId="0" xfId="0" quotePrefix="1" applyNumberFormat="1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vertical="top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15" fillId="2" borderId="3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4" fontId="26" fillId="0" borderId="3" xfId="0" applyNumberFormat="1" applyFont="1" applyBorder="1" applyAlignment="1">
      <alignment horizontal="right"/>
    </xf>
    <xf numFmtId="3" fontId="31" fillId="0" borderId="3" xfId="0" applyNumberFormat="1" applyFont="1" applyBorder="1" applyAlignment="1">
      <alignment horizontal="right" vertical="center"/>
    </xf>
    <xf numFmtId="0" fontId="1" fillId="0" borderId="0" xfId="0" applyFon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28" fillId="2" borderId="4" xfId="0" applyNumberFormat="1" applyFont="1" applyFill="1" applyBorder="1" applyAlignment="1" applyProtection="1">
      <alignment horizontal="left" vertical="center" wrapText="1"/>
    </xf>
    <xf numFmtId="4" fontId="18" fillId="0" borderId="5" xfId="0" applyNumberFormat="1" applyFont="1" applyBorder="1" applyAlignment="1">
      <alignment horizontal="right" vertical="center"/>
    </xf>
    <xf numFmtId="2" fontId="15" fillId="3" borderId="3" xfId="0" applyNumberFormat="1" applyFont="1" applyFill="1" applyBorder="1" applyAlignment="1" applyProtection="1">
      <alignment horizontal="right" vertical="center" wrapText="1"/>
    </xf>
    <xf numFmtId="4" fontId="25" fillId="0" borderId="3" xfId="0" applyNumberFormat="1" applyFont="1" applyBorder="1" applyAlignment="1">
      <alignment horizontal="right"/>
    </xf>
    <xf numFmtId="0" fontId="7" fillId="0" borderId="0" xfId="0" quotePrefix="1" applyNumberFormat="1" applyFont="1" applyFill="1" applyBorder="1" applyAlignment="1" applyProtection="1">
      <alignment horizontal="left" wrapText="1"/>
    </xf>
    <xf numFmtId="4" fontId="24" fillId="7" borderId="3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" fontId="24" fillId="0" borderId="3" xfId="0" applyNumberFormat="1" applyFont="1" applyBorder="1" applyAlignment="1">
      <alignment horizontal="right" vertical="center"/>
    </xf>
    <xf numFmtId="4" fontId="32" fillId="0" borderId="0" xfId="0" applyNumberFormat="1" applyFont="1" applyAlignment="1">
      <alignment horizontal="left"/>
    </xf>
    <xf numFmtId="0" fontId="32" fillId="0" borderId="0" xfId="0" applyFont="1" applyAlignment="1"/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right" vertical="center" wrapText="1"/>
    </xf>
    <xf numFmtId="0" fontId="32" fillId="0" borderId="0" xfId="0" applyFont="1" applyAlignment="1">
      <alignment horizontal="left"/>
    </xf>
    <xf numFmtId="0" fontId="11" fillId="0" borderId="3" xfId="0" quotePrefix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vertical="center"/>
    </xf>
    <xf numFmtId="0" fontId="11" fillId="0" borderId="3" xfId="0" quotePrefix="1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11" fillId="0" borderId="3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left" wrapText="1"/>
    </xf>
    <xf numFmtId="0" fontId="15" fillId="0" borderId="3" xfId="0" quotePrefix="1" applyFont="1" applyBorder="1" applyAlignment="1">
      <alignment horizont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Font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29" fillId="2" borderId="1" xfId="0" applyNumberFormat="1" applyFont="1" applyFill="1" applyBorder="1" applyAlignment="1" applyProtection="1">
      <alignment horizontal="left" vertical="center" wrapText="1"/>
    </xf>
    <xf numFmtId="0" fontId="29" fillId="2" borderId="2" xfId="0" applyNumberFormat="1" applyFont="1" applyFill="1" applyBorder="1" applyAlignment="1" applyProtection="1">
      <alignment horizontal="left" vertical="center" wrapText="1"/>
    </xf>
    <xf numFmtId="0" fontId="29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opLeftCell="A7" workbookViewId="0">
      <selection activeCell="B18" sqref="B18:F19"/>
    </sheetView>
  </sheetViews>
  <sheetFormatPr defaultRowHeight="15" x14ac:dyDescent="0.25"/>
  <cols>
    <col min="6" max="6" width="25.28515625" customWidth="1"/>
    <col min="7" max="10" width="25.28515625" style="132" customWidth="1"/>
    <col min="11" max="11" width="9.140625" style="108" customWidth="1"/>
    <col min="12" max="12" width="9.140625" style="108"/>
  </cols>
  <sheetData>
    <row r="1" spans="1:12" ht="15.75" x14ac:dyDescent="0.25">
      <c r="A1" s="204" t="s">
        <v>277</v>
      </c>
      <c r="B1" s="204"/>
      <c r="C1" s="204"/>
      <c r="D1" s="204"/>
      <c r="E1" s="204"/>
      <c r="F1" s="204"/>
      <c r="G1" s="204"/>
    </row>
    <row r="2" spans="1:12" x14ac:dyDescent="0.25">
      <c r="A2" s="192"/>
      <c r="B2" s="192"/>
      <c r="C2" s="192"/>
      <c r="D2" s="192"/>
      <c r="E2" s="192"/>
      <c r="F2" s="192"/>
      <c r="G2" s="192"/>
    </row>
    <row r="4" spans="1:12" ht="42" customHeight="1" x14ac:dyDescent="0.25">
      <c r="B4" s="210" t="s">
        <v>50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ht="18" customHeight="1" x14ac:dyDescent="0.25">
      <c r="B5" s="2"/>
      <c r="C5" s="2"/>
      <c r="D5" s="2"/>
      <c r="E5" s="2"/>
      <c r="F5" s="2"/>
      <c r="G5" s="122"/>
      <c r="H5" s="122"/>
      <c r="I5" s="122"/>
      <c r="J5" s="122"/>
      <c r="K5" s="107"/>
    </row>
    <row r="6" spans="1:12" ht="18" customHeight="1" x14ac:dyDescent="0.25">
      <c r="B6" s="18"/>
      <c r="C6" s="18"/>
      <c r="D6" s="18"/>
      <c r="E6" s="18"/>
      <c r="F6" s="18"/>
      <c r="G6" s="122"/>
      <c r="H6" s="122"/>
      <c r="I6" s="122"/>
      <c r="J6" s="122"/>
      <c r="K6" s="107"/>
    </row>
    <row r="7" spans="1:12" ht="15.75" x14ac:dyDescent="0.25">
      <c r="B7" s="210" t="s">
        <v>11</v>
      </c>
      <c r="C7" s="210"/>
      <c r="D7" s="210"/>
      <c r="E7" s="210"/>
      <c r="F7" s="210"/>
      <c r="G7" s="210"/>
      <c r="H7" s="210"/>
      <c r="I7" s="210"/>
      <c r="J7" s="216"/>
      <c r="K7" s="216"/>
    </row>
    <row r="8" spans="1:12" ht="36" customHeight="1" x14ac:dyDescent="0.25">
      <c r="B8" s="218"/>
      <c r="C8" s="218"/>
      <c r="D8" s="218"/>
      <c r="E8" s="18"/>
      <c r="F8" s="18"/>
      <c r="G8" s="122"/>
      <c r="H8" s="122"/>
      <c r="I8" s="122"/>
      <c r="J8" s="135"/>
      <c r="K8" s="109"/>
    </row>
    <row r="9" spans="1:12" ht="18" customHeight="1" x14ac:dyDescent="0.25">
      <c r="B9" s="210" t="s">
        <v>56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2" ht="18" customHeight="1" x14ac:dyDescent="0.25">
      <c r="B10" s="34"/>
      <c r="C10" s="35"/>
      <c r="D10" s="35"/>
      <c r="E10" s="35"/>
      <c r="F10" s="35"/>
      <c r="G10" s="145"/>
      <c r="H10" s="145"/>
      <c r="I10" s="145"/>
      <c r="J10" s="145"/>
      <c r="K10" s="110"/>
    </row>
    <row r="11" spans="1:12" x14ac:dyDescent="0.25">
      <c r="B11" s="211" t="s">
        <v>270</v>
      </c>
      <c r="C11" s="211"/>
      <c r="D11" s="211"/>
      <c r="E11" s="211"/>
      <c r="F11" s="211"/>
      <c r="G11" s="146"/>
      <c r="H11" s="146"/>
      <c r="I11" s="146"/>
      <c r="J11" s="146"/>
      <c r="K11" s="19"/>
    </row>
    <row r="12" spans="1:12" ht="25.5" x14ac:dyDescent="0.25">
      <c r="B12" s="217" t="s">
        <v>6</v>
      </c>
      <c r="C12" s="217"/>
      <c r="D12" s="217"/>
      <c r="E12" s="217"/>
      <c r="F12" s="217"/>
      <c r="G12" s="147" t="s">
        <v>234</v>
      </c>
      <c r="H12" s="157" t="s">
        <v>51</v>
      </c>
      <c r="I12" s="157" t="s">
        <v>47</v>
      </c>
      <c r="J12" s="147" t="s">
        <v>235</v>
      </c>
      <c r="K12" s="1" t="s">
        <v>17</v>
      </c>
      <c r="L12" s="1" t="s">
        <v>48</v>
      </c>
    </row>
    <row r="13" spans="1:12" s="23" customFormat="1" ht="11.25" x14ac:dyDescent="0.2">
      <c r="B13" s="212">
        <v>1</v>
      </c>
      <c r="C13" s="212"/>
      <c r="D13" s="212"/>
      <c r="E13" s="212"/>
      <c r="F13" s="212"/>
      <c r="G13" s="148"/>
      <c r="H13" s="158"/>
      <c r="I13" s="158"/>
      <c r="J13" s="158"/>
      <c r="K13" s="111" t="s">
        <v>19</v>
      </c>
      <c r="L13" s="111" t="s">
        <v>20</v>
      </c>
    </row>
    <row r="14" spans="1:12" x14ac:dyDescent="0.25">
      <c r="B14" s="213" t="s">
        <v>0</v>
      </c>
      <c r="C14" s="198"/>
      <c r="D14" s="198"/>
      <c r="E14" s="198"/>
      <c r="F14" s="214"/>
      <c r="G14" s="149">
        <f>SUM(G15+G16)</f>
        <v>1617228.2000000002</v>
      </c>
      <c r="H14" s="149">
        <f>SUM(H15+H16)</f>
        <v>2023354.92</v>
      </c>
      <c r="I14" s="149">
        <f t="shared" ref="I14:J14" si="0">SUM(I15+I16)</f>
        <v>2023354.92</v>
      </c>
      <c r="J14" s="149">
        <f t="shared" si="0"/>
        <v>2009035.3699999999</v>
      </c>
      <c r="K14" s="112">
        <f t="shared" ref="K14:K22" si="1">J14/G14*100</f>
        <v>124.22708001257952</v>
      </c>
      <c r="L14" s="112">
        <f t="shared" ref="L14:L22" si="2">J14/I14*100</f>
        <v>99.292286792670055</v>
      </c>
    </row>
    <row r="15" spans="1:12" x14ac:dyDescent="0.25">
      <c r="B15" s="215" t="s">
        <v>52</v>
      </c>
      <c r="C15" s="208"/>
      <c r="D15" s="208"/>
      <c r="E15" s="208"/>
      <c r="F15" s="206"/>
      <c r="G15" s="150">
        <v>1617154.62</v>
      </c>
      <c r="H15" s="150">
        <v>2023281.92</v>
      </c>
      <c r="I15" s="150">
        <v>2023281.92</v>
      </c>
      <c r="J15" s="150">
        <v>2009019.89</v>
      </c>
      <c r="K15" s="60">
        <f t="shared" si="1"/>
        <v>124.23177506675272</v>
      </c>
      <c r="L15" s="60">
        <f t="shared" si="2"/>
        <v>99.295104164228391</v>
      </c>
    </row>
    <row r="16" spans="1:12" x14ac:dyDescent="0.25">
      <c r="B16" s="205" t="s">
        <v>53</v>
      </c>
      <c r="C16" s="206"/>
      <c r="D16" s="206"/>
      <c r="E16" s="206"/>
      <c r="F16" s="206"/>
      <c r="G16" s="150">
        <v>73.58</v>
      </c>
      <c r="H16" s="150">
        <v>73</v>
      </c>
      <c r="I16" s="150">
        <v>73</v>
      </c>
      <c r="J16" s="150">
        <v>15.48</v>
      </c>
      <c r="K16" s="60">
        <v>0</v>
      </c>
      <c r="L16" s="60">
        <v>0</v>
      </c>
    </row>
    <row r="17" spans="2:12" x14ac:dyDescent="0.25">
      <c r="B17" s="220" t="s">
        <v>1</v>
      </c>
      <c r="C17" s="221"/>
      <c r="D17" s="221"/>
      <c r="E17" s="221"/>
      <c r="F17" s="222"/>
      <c r="G17" s="149">
        <f>(G18+G19)</f>
        <v>1618457.79</v>
      </c>
      <c r="H17" s="149">
        <f>(H18+H19)</f>
        <v>2027753.11</v>
      </c>
      <c r="I17" s="149">
        <f>(I18+I19)</f>
        <v>2027753.11</v>
      </c>
      <c r="J17" s="149">
        <f>(J18+J19)</f>
        <v>2026961.66</v>
      </c>
      <c r="K17" s="112">
        <f t="shared" si="1"/>
        <v>125.24031658558113</v>
      </c>
      <c r="L17" s="112">
        <f t="shared" si="2"/>
        <v>99.960969114233038</v>
      </c>
    </row>
    <row r="18" spans="2:12" x14ac:dyDescent="0.25">
      <c r="B18" s="207" t="s">
        <v>54</v>
      </c>
      <c r="C18" s="208"/>
      <c r="D18" s="208"/>
      <c r="E18" s="208"/>
      <c r="F18" s="208"/>
      <c r="G18" s="150">
        <v>1611047.84</v>
      </c>
      <c r="H18" s="150">
        <v>2009430.34</v>
      </c>
      <c r="I18" s="150">
        <v>2009430.34</v>
      </c>
      <c r="J18" s="150">
        <v>2015425.23</v>
      </c>
      <c r="K18" s="60">
        <f t="shared" si="1"/>
        <v>125.10027200682011</v>
      </c>
      <c r="L18" s="60">
        <f t="shared" si="2"/>
        <v>100.29833778661867</v>
      </c>
    </row>
    <row r="19" spans="2:12" x14ac:dyDescent="0.25">
      <c r="B19" s="209" t="s">
        <v>55</v>
      </c>
      <c r="C19" s="206"/>
      <c r="D19" s="206"/>
      <c r="E19" s="206"/>
      <c r="F19" s="206"/>
      <c r="G19" s="151">
        <v>7409.95</v>
      </c>
      <c r="H19" s="151">
        <v>18322.77</v>
      </c>
      <c r="I19" s="151">
        <v>18322.77</v>
      </c>
      <c r="J19" s="151">
        <v>11536.43</v>
      </c>
      <c r="K19" s="60">
        <f t="shared" si="1"/>
        <v>155.6883649687245</v>
      </c>
      <c r="L19" s="60">
        <f t="shared" si="2"/>
        <v>62.962259527353126</v>
      </c>
    </row>
    <row r="20" spans="2:12" ht="15" customHeight="1" x14ac:dyDescent="0.25">
      <c r="B20" s="197" t="s">
        <v>268</v>
      </c>
      <c r="C20" s="198"/>
      <c r="D20" s="198"/>
      <c r="E20" s="198"/>
      <c r="F20" s="198"/>
      <c r="G20" s="151">
        <f>(G14-G17)</f>
        <v>-1229.589999999851</v>
      </c>
      <c r="H20" s="151">
        <f t="shared" ref="H20:J20" si="3">(H14-H17)</f>
        <v>-4398.190000000177</v>
      </c>
      <c r="I20" s="151">
        <f t="shared" si="3"/>
        <v>-4398.190000000177</v>
      </c>
      <c r="J20" s="151">
        <f t="shared" si="3"/>
        <v>-17926.290000000037</v>
      </c>
      <c r="K20" s="60">
        <f t="shared" si="1"/>
        <v>1457.9079205265341</v>
      </c>
      <c r="L20" s="60">
        <f t="shared" si="2"/>
        <v>407.58334678582139</v>
      </c>
    </row>
    <row r="21" spans="2:12" ht="15" customHeight="1" x14ac:dyDescent="0.25">
      <c r="B21" s="197" t="s">
        <v>266</v>
      </c>
      <c r="C21" s="198"/>
      <c r="D21" s="198"/>
      <c r="E21" s="198"/>
      <c r="F21" s="198"/>
      <c r="G21" s="151">
        <v>3279.66</v>
      </c>
      <c r="H21" s="151"/>
      <c r="I21" s="151"/>
      <c r="J21" s="151">
        <v>2050.0700000000002</v>
      </c>
      <c r="K21" s="60">
        <f t="shared" si="1"/>
        <v>62.508613697761362</v>
      </c>
      <c r="L21" s="60"/>
    </row>
    <row r="22" spans="2:12" x14ac:dyDescent="0.25">
      <c r="B22" s="197" t="s">
        <v>267</v>
      </c>
      <c r="C22" s="198"/>
      <c r="D22" s="198"/>
      <c r="E22" s="198"/>
      <c r="F22" s="198"/>
      <c r="G22" s="152">
        <v>2050.0700000000002</v>
      </c>
      <c r="H22" s="149"/>
      <c r="I22" s="152"/>
      <c r="J22" s="152">
        <v>-15876.22</v>
      </c>
      <c r="K22" s="112">
        <f t="shared" si="1"/>
        <v>-774.42331237469932</v>
      </c>
      <c r="L22" s="112" t="e">
        <f t="shared" si="2"/>
        <v>#DIV/0!</v>
      </c>
    </row>
    <row r="23" spans="2:12" ht="18" x14ac:dyDescent="0.25">
      <c r="C23" s="17"/>
      <c r="D23" s="17"/>
      <c r="E23" s="17"/>
      <c r="F23" s="18"/>
      <c r="G23" s="153"/>
      <c r="H23" s="153"/>
      <c r="I23" s="159"/>
      <c r="J23" s="159"/>
      <c r="K23" s="113"/>
      <c r="L23" s="113"/>
    </row>
    <row r="24" spans="2:12" ht="15" customHeight="1" x14ac:dyDescent="0.25">
      <c r="B24" s="182"/>
      <c r="C24" s="15"/>
      <c r="D24" s="15"/>
      <c r="E24" s="15"/>
      <c r="F24" s="15"/>
      <c r="G24" s="154"/>
      <c r="H24" s="154"/>
      <c r="I24" s="154"/>
      <c r="J24" s="154"/>
      <c r="K24" s="16"/>
    </row>
    <row r="25" spans="2:12" ht="15" customHeight="1" x14ac:dyDescent="0.25">
      <c r="B25" s="182"/>
      <c r="C25" s="15"/>
      <c r="D25" s="15"/>
      <c r="E25" s="15"/>
      <c r="F25" s="15"/>
      <c r="G25" s="154"/>
      <c r="H25" s="154"/>
      <c r="I25" s="154"/>
      <c r="J25" s="154"/>
      <c r="K25" s="16"/>
    </row>
    <row r="26" spans="2:12" ht="15" customHeight="1" x14ac:dyDescent="0.25">
      <c r="B26" s="182"/>
      <c r="C26" s="15"/>
      <c r="D26" s="15"/>
      <c r="E26" s="15"/>
      <c r="F26" s="15"/>
      <c r="G26" s="154"/>
      <c r="H26" s="154"/>
      <c r="I26" s="154"/>
      <c r="J26" s="154"/>
      <c r="K26" s="16"/>
    </row>
    <row r="27" spans="2:12" ht="15" customHeight="1" x14ac:dyDescent="0.25">
      <c r="B27" s="182"/>
      <c r="C27" s="15"/>
      <c r="D27" s="15"/>
      <c r="E27" s="15"/>
      <c r="F27" s="15"/>
      <c r="G27" s="154"/>
      <c r="H27" s="154"/>
      <c r="I27" s="154"/>
      <c r="J27" s="154"/>
      <c r="K27" s="16"/>
    </row>
    <row r="28" spans="2:12" ht="12.75" customHeight="1" x14ac:dyDescent="0.25"/>
    <row r="29" spans="2:12" ht="16.5" customHeight="1" x14ac:dyDescent="0.25"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</row>
    <row r="30" spans="2:12" ht="15.75" x14ac:dyDescent="0.25">
      <c r="B30" s="14"/>
      <c r="C30" s="14"/>
      <c r="D30" s="14"/>
      <c r="E30" s="14"/>
      <c r="F30" s="14"/>
      <c r="G30" s="155"/>
      <c r="H30" s="155"/>
      <c r="I30" s="155"/>
      <c r="J30" s="155"/>
      <c r="K30" s="114"/>
      <c r="L30" s="114"/>
    </row>
    <row r="31" spans="2:12" x14ac:dyDescent="0.25">
      <c r="B31" s="200" t="s">
        <v>145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2:12" x14ac:dyDescent="0.25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2:12" x14ac:dyDescent="0.25">
      <c r="B33" s="30"/>
      <c r="C33" s="30"/>
      <c r="D33" s="30"/>
      <c r="E33" s="30"/>
      <c r="F33" s="30"/>
      <c r="G33" s="156"/>
      <c r="H33" s="156"/>
      <c r="I33" s="156"/>
      <c r="J33" s="156"/>
      <c r="K33" s="115"/>
    </row>
    <row r="34" spans="2:12" ht="15" customHeight="1" x14ac:dyDescent="0.25">
      <c r="B34" s="200" t="s">
        <v>63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</row>
    <row r="35" spans="2:12" ht="36.75" customHeight="1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</row>
    <row r="36" spans="2:12" x14ac:dyDescent="0.25">
      <c r="B36" s="202"/>
      <c r="C36" s="202"/>
      <c r="D36" s="202"/>
      <c r="E36" s="202"/>
      <c r="F36" s="202"/>
      <c r="G36" s="203"/>
      <c r="H36" s="203"/>
      <c r="I36" s="203"/>
      <c r="J36" s="203"/>
      <c r="K36" s="203"/>
    </row>
    <row r="37" spans="2:12" ht="15" customHeight="1" x14ac:dyDescent="0.25">
      <c r="B37" s="201" t="s">
        <v>146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</row>
    <row r="38" spans="2:12" x14ac:dyDescent="0.25"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</sheetData>
  <mergeCells count="23">
    <mergeCell ref="A1:G1"/>
    <mergeCell ref="B16:F16"/>
    <mergeCell ref="B22:F22"/>
    <mergeCell ref="B18:F18"/>
    <mergeCell ref="B19:F19"/>
    <mergeCell ref="B4:L4"/>
    <mergeCell ref="B11:F11"/>
    <mergeCell ref="B13:F13"/>
    <mergeCell ref="B14:F14"/>
    <mergeCell ref="B15:F15"/>
    <mergeCell ref="B7:K7"/>
    <mergeCell ref="B12:F12"/>
    <mergeCell ref="B8:D8"/>
    <mergeCell ref="B9:K9"/>
    <mergeCell ref="B17:F17"/>
    <mergeCell ref="B20:F20"/>
    <mergeCell ref="B21:F21"/>
    <mergeCell ref="B29:L29"/>
    <mergeCell ref="B31:L32"/>
    <mergeCell ref="B34:L35"/>
    <mergeCell ref="B37:L38"/>
    <mergeCell ref="B36:F36"/>
    <mergeCell ref="G36:K36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87"/>
  <sheetViews>
    <sheetView tabSelected="1" topLeftCell="A292" workbookViewId="0">
      <selection activeCell="D40" sqref="D4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8.85546875" customWidth="1"/>
    <col min="6" max="7" width="25.28515625" style="132" customWidth="1"/>
    <col min="8" max="8" width="15.7109375" style="108" customWidth="1"/>
  </cols>
  <sheetData>
    <row r="1" spans="1:8" ht="15.75" x14ac:dyDescent="0.25">
      <c r="A1" s="196" t="s">
        <v>278</v>
      </c>
      <c r="B1" s="196"/>
      <c r="C1" s="196"/>
      <c r="D1" s="196"/>
      <c r="E1" s="196"/>
    </row>
    <row r="2" spans="1:8" ht="18" x14ac:dyDescent="0.25">
      <c r="B2" s="2"/>
      <c r="C2" s="2"/>
      <c r="D2" s="2"/>
      <c r="E2" s="2"/>
      <c r="F2" s="122"/>
      <c r="G2" s="122"/>
      <c r="H2" s="109"/>
    </row>
    <row r="3" spans="1:8" ht="15.75" x14ac:dyDescent="0.25">
      <c r="B3" s="244" t="s">
        <v>59</v>
      </c>
      <c r="C3" s="244"/>
      <c r="D3" s="244"/>
      <c r="E3" s="244"/>
      <c r="F3" s="244"/>
      <c r="G3" s="244"/>
      <c r="H3" s="244"/>
    </row>
    <row r="4" spans="1:8" ht="18" x14ac:dyDescent="0.25">
      <c r="B4" s="2"/>
      <c r="C4" s="2"/>
      <c r="D4" s="2"/>
      <c r="E4" s="2"/>
      <c r="F4" s="122"/>
      <c r="G4" s="122"/>
      <c r="H4" s="109"/>
    </row>
    <row r="5" spans="1:8" ht="25.5" x14ac:dyDescent="0.25">
      <c r="B5" s="223" t="s">
        <v>6</v>
      </c>
      <c r="C5" s="224"/>
      <c r="D5" s="224"/>
      <c r="E5" s="225"/>
      <c r="F5" s="123" t="s">
        <v>47</v>
      </c>
      <c r="G5" s="123" t="s">
        <v>265</v>
      </c>
      <c r="H5" s="36" t="s">
        <v>48</v>
      </c>
    </row>
    <row r="6" spans="1:8" s="23" customFormat="1" ht="11.25" x14ac:dyDescent="0.2">
      <c r="B6" s="226">
        <v>1</v>
      </c>
      <c r="C6" s="227"/>
      <c r="D6" s="227"/>
      <c r="E6" s="228"/>
      <c r="F6" s="124"/>
      <c r="G6" s="124"/>
      <c r="H6" s="116" t="s">
        <v>46</v>
      </c>
    </row>
    <row r="7" spans="1:8" s="40" customFormat="1" ht="30" customHeight="1" x14ac:dyDescent="0.25">
      <c r="B7" s="229" t="s">
        <v>167</v>
      </c>
      <c r="C7" s="230"/>
      <c r="D7" s="231"/>
      <c r="E7" s="88" t="s">
        <v>168</v>
      </c>
      <c r="F7" s="173">
        <f>SUM(F8)</f>
        <v>2034591.66</v>
      </c>
      <c r="G7" s="173">
        <f>SUM(G8)</f>
        <v>2020701.4899999995</v>
      </c>
      <c r="H7" s="173">
        <f>(G7/F7*100)</f>
        <v>99.317299373968709</v>
      </c>
    </row>
    <row r="8" spans="1:8" s="40" customFormat="1" ht="30" customHeight="1" x14ac:dyDescent="0.25">
      <c r="B8" s="229" t="s">
        <v>169</v>
      </c>
      <c r="C8" s="230"/>
      <c r="D8" s="231"/>
      <c r="E8" s="88" t="s">
        <v>170</v>
      </c>
      <c r="F8" s="173">
        <f>SUM(F9:F25)</f>
        <v>2034591.66</v>
      </c>
      <c r="G8" s="173">
        <f>SUM(G9:G25)</f>
        <v>2020701.4899999995</v>
      </c>
      <c r="H8" s="173">
        <f t="shared" ref="H8:H74" si="0">(G8/F8*100)</f>
        <v>99.317299373968709</v>
      </c>
    </row>
    <row r="9" spans="1:8" s="40" customFormat="1" ht="30" customHeight="1" x14ac:dyDescent="0.25">
      <c r="B9" s="229" t="s">
        <v>177</v>
      </c>
      <c r="C9" s="230"/>
      <c r="D9" s="231"/>
      <c r="E9" s="89" t="s">
        <v>180</v>
      </c>
      <c r="F9" s="173">
        <v>43979.03</v>
      </c>
      <c r="G9" s="173">
        <v>44242.720000000001</v>
      </c>
      <c r="H9" s="173">
        <f t="shared" si="0"/>
        <v>100.59958120949916</v>
      </c>
    </row>
    <row r="10" spans="1:8" s="40" customFormat="1" ht="30" customHeight="1" x14ac:dyDescent="0.25">
      <c r="B10" s="229" t="s">
        <v>178</v>
      </c>
      <c r="C10" s="230"/>
      <c r="D10" s="231"/>
      <c r="E10" s="90" t="s">
        <v>181</v>
      </c>
      <c r="F10" s="173">
        <f>SUM(F283)</f>
        <v>5614.56</v>
      </c>
      <c r="G10" s="173">
        <v>4439.22</v>
      </c>
      <c r="H10" s="173">
        <f t="shared" si="0"/>
        <v>79.066213559032235</v>
      </c>
    </row>
    <row r="11" spans="1:8" s="40" customFormat="1" ht="30" customHeight="1" x14ac:dyDescent="0.25">
      <c r="B11" s="229" t="s">
        <v>171</v>
      </c>
      <c r="C11" s="230"/>
      <c r="D11" s="231"/>
      <c r="E11" s="91" t="s">
        <v>172</v>
      </c>
      <c r="F11" s="173">
        <v>10</v>
      </c>
      <c r="G11" s="173">
        <v>9.6199999999999992</v>
      </c>
      <c r="H11" s="173">
        <f t="shared" si="0"/>
        <v>96.2</v>
      </c>
    </row>
    <row r="12" spans="1:8" s="40" customFormat="1" ht="30" customHeight="1" x14ac:dyDescent="0.25">
      <c r="B12" s="229" t="s">
        <v>182</v>
      </c>
      <c r="C12" s="230"/>
      <c r="D12" s="231"/>
      <c r="E12" s="91" t="s">
        <v>183</v>
      </c>
      <c r="F12" s="173">
        <f>SUM(F50)</f>
        <v>145.30000000000001</v>
      </c>
      <c r="G12" s="173">
        <f>SUM(G50)</f>
        <v>92.37</v>
      </c>
      <c r="H12" s="173">
        <f t="shared" si="0"/>
        <v>63.571920165175499</v>
      </c>
    </row>
    <row r="13" spans="1:8" s="40" customFormat="1" ht="30" customHeight="1" x14ac:dyDescent="0.25">
      <c r="B13" s="229" t="s">
        <v>173</v>
      </c>
      <c r="C13" s="230"/>
      <c r="D13" s="231"/>
      <c r="E13" s="91" t="s">
        <v>174</v>
      </c>
      <c r="F13" s="173">
        <v>182929.71</v>
      </c>
      <c r="G13" s="174">
        <v>171083.47</v>
      </c>
      <c r="H13" s="173">
        <f t="shared" si="0"/>
        <v>93.524157448235172</v>
      </c>
    </row>
    <row r="14" spans="1:8" s="40" customFormat="1" ht="30" customHeight="1" x14ac:dyDescent="0.25">
      <c r="B14" s="229" t="s">
        <v>185</v>
      </c>
      <c r="C14" s="230"/>
      <c r="D14" s="231"/>
      <c r="E14" s="91" t="s">
        <v>186</v>
      </c>
      <c r="F14" s="173">
        <v>3324.8</v>
      </c>
      <c r="G14" s="174">
        <v>3211.09</v>
      </c>
      <c r="H14" s="173">
        <f t="shared" si="0"/>
        <v>96.579944658325317</v>
      </c>
    </row>
    <row r="15" spans="1:8" s="40" customFormat="1" ht="30" customHeight="1" x14ac:dyDescent="0.25">
      <c r="B15" s="229" t="s">
        <v>175</v>
      </c>
      <c r="C15" s="230"/>
      <c r="D15" s="231"/>
      <c r="E15" s="91" t="s">
        <v>184</v>
      </c>
      <c r="F15" s="173">
        <v>91578.74</v>
      </c>
      <c r="G15" s="173">
        <v>85939.41</v>
      </c>
      <c r="H15" s="173">
        <f t="shared" si="0"/>
        <v>93.842096975782809</v>
      </c>
    </row>
    <row r="16" spans="1:8" s="40" customFormat="1" ht="30" customHeight="1" x14ac:dyDescent="0.25">
      <c r="B16" s="229" t="s">
        <v>249</v>
      </c>
      <c r="C16" s="230"/>
      <c r="D16" s="231"/>
      <c r="E16" s="91" t="s">
        <v>280</v>
      </c>
      <c r="F16" s="173">
        <v>1564.56</v>
      </c>
      <c r="G16" s="174">
        <v>1564.56</v>
      </c>
      <c r="H16" s="173">
        <f t="shared" si="0"/>
        <v>100</v>
      </c>
    </row>
    <row r="17" spans="2:8" s="40" customFormat="1" ht="30" customHeight="1" x14ac:dyDescent="0.25">
      <c r="B17" s="229" t="s">
        <v>179</v>
      </c>
      <c r="C17" s="230"/>
      <c r="D17" s="231"/>
      <c r="E17" s="91" t="s">
        <v>187</v>
      </c>
      <c r="F17" s="173">
        <v>1554.3</v>
      </c>
      <c r="G17" s="173">
        <v>1554.3</v>
      </c>
      <c r="H17" s="173">
        <f t="shared" si="0"/>
        <v>100</v>
      </c>
    </row>
    <row r="18" spans="2:8" s="40" customFormat="1" ht="30" customHeight="1" x14ac:dyDescent="0.25">
      <c r="B18" s="229" t="s">
        <v>188</v>
      </c>
      <c r="C18" s="230"/>
      <c r="D18" s="231"/>
      <c r="E18" s="91" t="s">
        <v>189</v>
      </c>
      <c r="F18" s="174">
        <f>SUM(F293)</f>
        <v>15643.81</v>
      </c>
      <c r="G18" s="173">
        <v>16792.25</v>
      </c>
      <c r="H18" s="173">
        <f t="shared" si="0"/>
        <v>107.3411783958</v>
      </c>
    </row>
    <row r="19" spans="2:8" s="40" customFormat="1" ht="30" customHeight="1" x14ac:dyDescent="0.25">
      <c r="B19" s="229" t="s">
        <v>176</v>
      </c>
      <c r="C19" s="230"/>
      <c r="D19" s="231"/>
      <c r="E19" s="91" t="s">
        <v>190</v>
      </c>
      <c r="F19" s="173">
        <v>1670408.62</v>
      </c>
      <c r="G19" s="173">
        <v>1672430.3</v>
      </c>
      <c r="H19" s="173">
        <f t="shared" si="0"/>
        <v>100.12102906892326</v>
      </c>
    </row>
    <row r="20" spans="2:8" s="40" customFormat="1" ht="30" customHeight="1" x14ac:dyDescent="0.25">
      <c r="B20" s="229" t="s">
        <v>211</v>
      </c>
      <c r="C20" s="230"/>
      <c r="D20" s="231"/>
      <c r="E20" s="91" t="s">
        <v>281</v>
      </c>
      <c r="F20" s="173">
        <v>2904.4</v>
      </c>
      <c r="G20" s="173">
        <v>2904.4</v>
      </c>
      <c r="H20" s="173">
        <f t="shared" si="0"/>
        <v>100</v>
      </c>
    </row>
    <row r="21" spans="2:8" s="40" customFormat="1" ht="30" customHeight="1" x14ac:dyDescent="0.25">
      <c r="B21" s="229" t="s">
        <v>191</v>
      </c>
      <c r="C21" s="230"/>
      <c r="D21" s="231"/>
      <c r="E21" s="91" t="s">
        <v>192</v>
      </c>
      <c r="F21" s="173">
        <f>SUM(F168)</f>
        <v>462.87</v>
      </c>
      <c r="G21" s="173">
        <f>SUM(G168)</f>
        <v>39.159999999999997</v>
      </c>
      <c r="H21" s="173">
        <f t="shared" si="0"/>
        <v>8.4602588199710489</v>
      </c>
    </row>
    <row r="22" spans="2:8" s="40" customFormat="1" ht="30" customHeight="1" x14ac:dyDescent="0.25">
      <c r="B22" s="241" t="s">
        <v>193</v>
      </c>
      <c r="C22" s="242"/>
      <c r="D22" s="243"/>
      <c r="E22" s="91" t="s">
        <v>194</v>
      </c>
      <c r="F22" s="173">
        <v>7094.19</v>
      </c>
      <c r="G22" s="173">
        <v>8059.64</v>
      </c>
      <c r="H22" s="173">
        <f t="shared" si="0"/>
        <v>113.60902372222905</v>
      </c>
    </row>
    <row r="23" spans="2:8" s="40" customFormat="1" ht="30" customHeight="1" x14ac:dyDescent="0.25">
      <c r="B23" s="229" t="s">
        <v>272</v>
      </c>
      <c r="C23" s="230"/>
      <c r="D23" s="231"/>
      <c r="E23" s="91" t="s">
        <v>273</v>
      </c>
      <c r="F23" s="173">
        <v>265.45</v>
      </c>
      <c r="G23" s="173">
        <v>265.45</v>
      </c>
      <c r="H23" s="173">
        <f t="shared" si="0"/>
        <v>100</v>
      </c>
    </row>
    <row r="24" spans="2:8" s="40" customFormat="1" ht="30" customHeight="1" x14ac:dyDescent="0.25">
      <c r="B24" s="229" t="s">
        <v>271</v>
      </c>
      <c r="C24" s="230"/>
      <c r="D24" s="231"/>
      <c r="E24" s="91" t="s">
        <v>194</v>
      </c>
      <c r="F24" s="173">
        <v>7094.19</v>
      </c>
      <c r="G24" s="173">
        <v>8059.64</v>
      </c>
      <c r="H24" s="173">
        <f t="shared" si="0"/>
        <v>113.60902372222905</v>
      </c>
    </row>
    <row r="25" spans="2:8" s="40" customFormat="1" ht="45" customHeight="1" x14ac:dyDescent="0.25">
      <c r="B25" s="229" t="s">
        <v>264</v>
      </c>
      <c r="C25" s="230"/>
      <c r="D25" s="231"/>
      <c r="E25" s="91" t="s">
        <v>263</v>
      </c>
      <c r="F25" s="173">
        <v>17.13</v>
      </c>
      <c r="G25" s="173">
        <v>13.89</v>
      </c>
      <c r="H25" s="173">
        <f>(G25/F25*100)</f>
        <v>81.085814360770584</v>
      </c>
    </row>
    <row r="26" spans="2:8" s="40" customFormat="1" ht="45" customHeight="1" x14ac:dyDescent="0.25">
      <c r="B26" s="229" t="s">
        <v>169</v>
      </c>
      <c r="C26" s="230"/>
      <c r="D26" s="231"/>
      <c r="E26" s="91" t="s">
        <v>170</v>
      </c>
      <c r="F26" s="176">
        <f>SUM(F27,F219,F337,F358)</f>
        <v>2027753.1099999999</v>
      </c>
      <c r="G26" s="176">
        <f>SUM(G27,G219,G337,G358)</f>
        <v>2026961.66</v>
      </c>
      <c r="H26" s="173">
        <f>(G26/F26*100)</f>
        <v>99.960969114233052</v>
      </c>
    </row>
    <row r="27" spans="2:8" s="40" customFormat="1" ht="30" customHeight="1" x14ac:dyDescent="0.25">
      <c r="B27" s="238" t="s">
        <v>195</v>
      </c>
      <c r="C27" s="239"/>
      <c r="D27" s="240"/>
      <c r="E27" s="186" t="s">
        <v>197</v>
      </c>
      <c r="F27" s="176">
        <f>SUM(F28,F194,F213)</f>
        <v>1748946.78</v>
      </c>
      <c r="G27" s="176">
        <f>SUM(G28,G194,G213)</f>
        <v>1749819.0799999998</v>
      </c>
      <c r="H27" s="173">
        <f t="shared" si="0"/>
        <v>100.04987573149594</v>
      </c>
    </row>
    <row r="28" spans="2:8" s="40" customFormat="1" ht="30" customHeight="1" x14ac:dyDescent="0.25">
      <c r="B28" s="229" t="s">
        <v>232</v>
      </c>
      <c r="C28" s="230"/>
      <c r="D28" s="231"/>
      <c r="E28" s="88" t="s">
        <v>196</v>
      </c>
      <c r="F28" s="176">
        <f>SUM(F29,F41,F50,F56,F88,F116,F128,F133,F168,F180,F189)</f>
        <v>1621938.79</v>
      </c>
      <c r="G28" s="176">
        <f>SUM(G29,G41,G50,G56,G88,G116,G128,G133,G168,G180,G189)</f>
        <v>1618153.23</v>
      </c>
      <c r="H28" s="173">
        <f t="shared" si="0"/>
        <v>99.766602782833743</v>
      </c>
    </row>
    <row r="29" spans="2:8" s="40" customFormat="1" ht="30" customHeight="1" x14ac:dyDescent="0.25">
      <c r="B29" s="229" t="s">
        <v>177</v>
      </c>
      <c r="C29" s="230"/>
      <c r="D29" s="231"/>
      <c r="E29" s="89" t="s">
        <v>180</v>
      </c>
      <c r="F29" s="176">
        <v>16700</v>
      </c>
      <c r="G29" s="176">
        <v>16700</v>
      </c>
      <c r="H29" s="173">
        <f t="shared" si="0"/>
        <v>100</v>
      </c>
    </row>
    <row r="30" spans="2:8" s="40" customFormat="1" ht="30" customHeight="1" x14ac:dyDescent="0.25">
      <c r="B30" s="236">
        <v>3</v>
      </c>
      <c r="C30" s="236"/>
      <c r="D30" s="236"/>
      <c r="E30" s="41" t="s">
        <v>3</v>
      </c>
      <c r="F30" s="173">
        <v>16700</v>
      </c>
      <c r="G30" s="173">
        <v>16700</v>
      </c>
      <c r="H30" s="173">
        <f t="shared" si="0"/>
        <v>100</v>
      </c>
    </row>
    <row r="31" spans="2:8" s="40" customFormat="1" ht="30" customHeight="1" x14ac:dyDescent="0.25">
      <c r="B31" s="237">
        <v>32</v>
      </c>
      <c r="C31" s="234"/>
      <c r="D31" s="235"/>
      <c r="E31" s="41" t="s">
        <v>12</v>
      </c>
      <c r="F31" s="173">
        <v>16700</v>
      </c>
      <c r="G31" s="173">
        <v>16700</v>
      </c>
      <c r="H31" s="173">
        <f t="shared" si="0"/>
        <v>100</v>
      </c>
    </row>
    <row r="32" spans="2:8" s="40" customFormat="1" ht="30" customHeight="1" x14ac:dyDescent="0.25">
      <c r="B32" s="81">
        <v>322</v>
      </c>
      <c r="C32" s="82"/>
      <c r="D32" s="83"/>
      <c r="E32" s="92" t="s">
        <v>74</v>
      </c>
      <c r="F32" s="173">
        <v>10111.34</v>
      </c>
      <c r="G32" s="173">
        <v>10972.82</v>
      </c>
      <c r="H32" s="173">
        <f t="shared" si="0"/>
        <v>108.51993899918308</v>
      </c>
    </row>
    <row r="33" spans="2:8" s="40" customFormat="1" ht="30" customHeight="1" x14ac:dyDescent="0.25">
      <c r="B33" s="81">
        <v>3221</v>
      </c>
      <c r="C33" s="82"/>
      <c r="D33" s="83"/>
      <c r="E33" s="92" t="s">
        <v>76</v>
      </c>
      <c r="F33" s="173">
        <v>3820.04</v>
      </c>
      <c r="G33" s="173">
        <v>3841.72</v>
      </c>
      <c r="H33" s="173">
        <f t="shared" si="0"/>
        <v>100.56753332425839</v>
      </c>
    </row>
    <row r="34" spans="2:8" s="40" customFormat="1" ht="30" customHeight="1" x14ac:dyDescent="0.25">
      <c r="B34" s="160">
        <v>3223</v>
      </c>
      <c r="C34" s="161"/>
      <c r="D34" s="162"/>
      <c r="E34" s="92" t="s">
        <v>79</v>
      </c>
      <c r="F34" s="173">
        <v>6291.3</v>
      </c>
      <c r="G34" s="173">
        <v>6535.52</v>
      </c>
      <c r="H34" s="173">
        <f t="shared" si="0"/>
        <v>103.88186861221051</v>
      </c>
    </row>
    <row r="35" spans="2:8" s="40" customFormat="1" ht="30" customHeight="1" x14ac:dyDescent="0.25">
      <c r="B35" s="187">
        <v>3224</v>
      </c>
      <c r="C35" s="184"/>
      <c r="D35" s="185"/>
      <c r="E35" s="87" t="s">
        <v>199</v>
      </c>
      <c r="F35" s="173"/>
      <c r="G35" s="173">
        <v>595.58000000000004</v>
      </c>
      <c r="H35" s="173" t="e">
        <f t="shared" si="0"/>
        <v>#DIV/0!</v>
      </c>
    </row>
    <row r="36" spans="2:8" s="40" customFormat="1" ht="30" customHeight="1" x14ac:dyDescent="0.25">
      <c r="B36" s="93">
        <v>323</v>
      </c>
      <c r="C36" s="94"/>
      <c r="D36" s="95"/>
      <c r="E36" s="92" t="s">
        <v>84</v>
      </c>
      <c r="F36" s="173">
        <v>5680.61</v>
      </c>
      <c r="G36" s="173">
        <v>5680.61</v>
      </c>
      <c r="H36" s="173">
        <f t="shared" si="0"/>
        <v>100</v>
      </c>
    </row>
    <row r="37" spans="2:8" s="40" customFormat="1" ht="30" customHeight="1" x14ac:dyDescent="0.25">
      <c r="B37" s="93">
        <v>3232</v>
      </c>
      <c r="C37" s="94"/>
      <c r="D37" s="95"/>
      <c r="E37" s="87" t="s">
        <v>88</v>
      </c>
      <c r="F37" s="173">
        <v>1161.6199999999999</v>
      </c>
      <c r="G37" s="173">
        <v>1161.6199999999999</v>
      </c>
      <c r="H37" s="173">
        <f t="shared" si="0"/>
        <v>100</v>
      </c>
    </row>
    <row r="38" spans="2:8" s="40" customFormat="1" ht="30" customHeight="1" x14ac:dyDescent="0.25">
      <c r="B38" s="160">
        <v>3234</v>
      </c>
      <c r="C38" s="161"/>
      <c r="D38" s="162"/>
      <c r="E38" s="87" t="s">
        <v>91</v>
      </c>
      <c r="F38" s="173">
        <v>4518.99</v>
      </c>
      <c r="G38" s="173">
        <v>4518.99</v>
      </c>
      <c r="H38" s="173">
        <f t="shared" si="0"/>
        <v>100</v>
      </c>
    </row>
    <row r="39" spans="2:8" s="40" customFormat="1" ht="30" customHeight="1" x14ac:dyDescent="0.25">
      <c r="B39" s="187">
        <v>329</v>
      </c>
      <c r="C39" s="184"/>
      <c r="D39" s="185"/>
      <c r="E39" s="87" t="s">
        <v>100</v>
      </c>
      <c r="F39" s="173"/>
      <c r="G39" s="173">
        <v>46.57</v>
      </c>
      <c r="H39" s="173" t="e">
        <f t="shared" si="0"/>
        <v>#DIV/0!</v>
      </c>
    </row>
    <row r="40" spans="2:8" s="40" customFormat="1" ht="30" customHeight="1" x14ac:dyDescent="0.25">
      <c r="B40" s="187">
        <v>3299</v>
      </c>
      <c r="C40" s="184"/>
      <c r="D40" s="185"/>
      <c r="E40" s="87" t="s">
        <v>100</v>
      </c>
      <c r="F40" s="173"/>
      <c r="G40" s="173"/>
      <c r="H40" s="173" t="e">
        <f t="shared" si="0"/>
        <v>#DIV/0!</v>
      </c>
    </row>
    <row r="41" spans="2:8" s="40" customFormat="1" ht="30" customHeight="1" x14ac:dyDescent="0.25">
      <c r="B41" s="229" t="s">
        <v>171</v>
      </c>
      <c r="C41" s="230"/>
      <c r="D41" s="231"/>
      <c r="E41" s="91" t="s">
        <v>172</v>
      </c>
      <c r="F41" s="176">
        <v>10</v>
      </c>
      <c r="G41" s="173"/>
      <c r="H41" s="176">
        <f t="shared" si="0"/>
        <v>0</v>
      </c>
    </row>
    <row r="42" spans="2:8" s="40" customFormat="1" ht="30" customHeight="1" x14ac:dyDescent="0.25">
      <c r="B42" s="236">
        <v>3</v>
      </c>
      <c r="C42" s="236"/>
      <c r="D42" s="236"/>
      <c r="E42" s="41" t="s">
        <v>3</v>
      </c>
      <c r="F42" s="173">
        <v>10</v>
      </c>
      <c r="G42" s="173"/>
      <c r="H42" s="173">
        <f t="shared" si="0"/>
        <v>0</v>
      </c>
    </row>
    <row r="43" spans="2:8" s="40" customFormat="1" ht="30" customHeight="1" x14ac:dyDescent="0.25">
      <c r="B43" s="237">
        <v>34</v>
      </c>
      <c r="C43" s="234"/>
      <c r="D43" s="235"/>
      <c r="E43" s="41" t="s">
        <v>108</v>
      </c>
      <c r="F43" s="173">
        <v>2.65</v>
      </c>
      <c r="G43" s="173" t="e">
        <f>SUM(G44,#REF!,#REF!,#REF!)</f>
        <v>#REF!</v>
      </c>
      <c r="H43" s="173" t="e">
        <f t="shared" si="0"/>
        <v>#REF!</v>
      </c>
    </row>
    <row r="44" spans="2:8" s="40" customFormat="1" ht="30" customHeight="1" x14ac:dyDescent="0.25">
      <c r="B44" s="81">
        <v>343</v>
      </c>
      <c r="C44" s="82"/>
      <c r="D44" s="83"/>
      <c r="E44" s="92" t="s">
        <v>109</v>
      </c>
      <c r="F44" s="173">
        <f>SUM(F45:F45)</f>
        <v>2.65</v>
      </c>
      <c r="G44" s="173"/>
      <c r="H44" s="173">
        <f t="shared" si="0"/>
        <v>0</v>
      </c>
    </row>
    <row r="45" spans="2:8" s="40" customFormat="1" ht="30" customHeight="1" x14ac:dyDescent="0.25">
      <c r="B45" s="81">
        <v>3433</v>
      </c>
      <c r="C45" s="82"/>
      <c r="D45" s="83"/>
      <c r="E45" s="92" t="s">
        <v>112</v>
      </c>
      <c r="F45" s="173">
        <v>2.65</v>
      </c>
      <c r="G45" s="173"/>
      <c r="H45" s="173">
        <f t="shared" si="0"/>
        <v>0</v>
      </c>
    </row>
    <row r="46" spans="2:8" s="40" customFormat="1" ht="30" customHeight="1" x14ac:dyDescent="0.25">
      <c r="B46" s="160">
        <v>4</v>
      </c>
      <c r="C46" s="161"/>
      <c r="D46" s="162"/>
      <c r="E46" s="92" t="s">
        <v>248</v>
      </c>
      <c r="F46" s="173">
        <v>7.35</v>
      </c>
      <c r="G46" s="173"/>
      <c r="H46" s="173">
        <f t="shared" si="0"/>
        <v>0</v>
      </c>
    </row>
    <row r="47" spans="2:8" s="40" customFormat="1" ht="30" customHeight="1" x14ac:dyDescent="0.25">
      <c r="B47" s="160">
        <v>42</v>
      </c>
      <c r="C47" s="177"/>
      <c r="D47" s="162"/>
      <c r="E47" s="41" t="s">
        <v>119</v>
      </c>
      <c r="F47" s="175">
        <v>7.35</v>
      </c>
      <c r="G47" s="175"/>
      <c r="H47" s="173">
        <f t="shared" si="0"/>
        <v>0</v>
      </c>
    </row>
    <row r="48" spans="2:8" s="40" customFormat="1" ht="30" customHeight="1" x14ac:dyDescent="0.25">
      <c r="B48" s="160">
        <v>424</v>
      </c>
      <c r="C48" s="177"/>
      <c r="D48" s="162"/>
      <c r="E48" s="106" t="s">
        <v>205</v>
      </c>
      <c r="F48" s="175">
        <v>7.35</v>
      </c>
      <c r="G48" s="175"/>
      <c r="H48" s="173">
        <f t="shared" si="0"/>
        <v>0</v>
      </c>
    </row>
    <row r="49" spans="2:10" s="40" customFormat="1" ht="30" customHeight="1" x14ac:dyDescent="0.25">
      <c r="B49" s="245">
        <v>4241</v>
      </c>
      <c r="C49" s="246"/>
      <c r="D49" s="247"/>
      <c r="E49" s="163" t="s">
        <v>128</v>
      </c>
      <c r="F49" s="92"/>
      <c r="G49" s="175"/>
      <c r="H49" s="173" t="e">
        <f t="shared" si="0"/>
        <v>#DIV/0!</v>
      </c>
      <c r="I49" s="188"/>
      <c r="J49" s="189"/>
    </row>
    <row r="50" spans="2:10" s="40" customFormat="1" ht="30" customHeight="1" x14ac:dyDescent="0.25">
      <c r="B50" s="229" t="s">
        <v>182</v>
      </c>
      <c r="C50" s="230"/>
      <c r="D50" s="231"/>
      <c r="E50" s="91" t="s">
        <v>183</v>
      </c>
      <c r="F50" s="176">
        <v>145.30000000000001</v>
      </c>
      <c r="G50" s="176">
        <v>92.37</v>
      </c>
      <c r="H50" s="176">
        <f t="shared" si="0"/>
        <v>63.571920165175499</v>
      </c>
    </row>
    <row r="51" spans="2:10" s="40" customFormat="1" ht="30" customHeight="1" x14ac:dyDescent="0.25">
      <c r="B51" s="236">
        <v>3</v>
      </c>
      <c r="C51" s="236"/>
      <c r="D51" s="236"/>
      <c r="E51" s="41" t="s">
        <v>3</v>
      </c>
      <c r="F51" s="173">
        <v>145.30000000000001</v>
      </c>
      <c r="G51" s="173">
        <v>92.37</v>
      </c>
      <c r="H51" s="173">
        <f t="shared" si="0"/>
        <v>63.571920165175499</v>
      </c>
    </row>
    <row r="52" spans="2:10" s="40" customFormat="1" ht="30" customHeight="1" x14ac:dyDescent="0.25">
      <c r="B52" s="237">
        <v>32</v>
      </c>
      <c r="C52" s="234"/>
      <c r="D52" s="235"/>
      <c r="E52" s="41" t="s">
        <v>12</v>
      </c>
      <c r="F52" s="173">
        <v>145.30000000000001</v>
      </c>
      <c r="G52" s="173">
        <v>92.37</v>
      </c>
      <c r="H52" s="173">
        <f t="shared" si="0"/>
        <v>63.571920165175499</v>
      </c>
    </row>
    <row r="53" spans="2:10" s="40" customFormat="1" ht="30" customHeight="1" x14ac:dyDescent="0.25">
      <c r="B53" s="81">
        <v>322</v>
      </c>
      <c r="C53" s="82"/>
      <c r="D53" s="83"/>
      <c r="E53" s="92" t="s">
        <v>74</v>
      </c>
      <c r="F53" s="173">
        <f>SUM(F54:F55)</f>
        <v>145.29999999999998</v>
      </c>
      <c r="G53" s="173">
        <f>SUM(G54:G55)</f>
        <v>92.37</v>
      </c>
      <c r="H53" s="173">
        <f t="shared" si="0"/>
        <v>63.571920165175513</v>
      </c>
    </row>
    <row r="54" spans="2:10" s="40" customFormat="1" ht="30" customHeight="1" x14ac:dyDescent="0.25">
      <c r="B54" s="81">
        <v>3221</v>
      </c>
      <c r="C54" s="82"/>
      <c r="D54" s="83"/>
      <c r="E54" s="92" t="s">
        <v>76</v>
      </c>
      <c r="F54" s="173">
        <v>4.2</v>
      </c>
      <c r="G54" s="173">
        <v>4.2</v>
      </c>
      <c r="H54" s="173">
        <f t="shared" si="0"/>
        <v>100</v>
      </c>
    </row>
    <row r="55" spans="2:10" s="40" customFormat="1" ht="30" customHeight="1" x14ac:dyDescent="0.25">
      <c r="B55" s="81">
        <v>3225</v>
      </c>
      <c r="C55" s="82"/>
      <c r="D55" s="83"/>
      <c r="E55" s="92" t="s">
        <v>82</v>
      </c>
      <c r="F55" s="173">
        <v>141.1</v>
      </c>
      <c r="G55" s="173">
        <v>88.17</v>
      </c>
      <c r="H55" s="173">
        <f t="shared" si="0"/>
        <v>62.487597448618004</v>
      </c>
    </row>
    <row r="56" spans="2:10" s="40" customFormat="1" ht="30" customHeight="1" x14ac:dyDescent="0.25">
      <c r="B56" s="229" t="s">
        <v>173</v>
      </c>
      <c r="C56" s="230"/>
      <c r="D56" s="231"/>
      <c r="E56" s="91" t="s">
        <v>174</v>
      </c>
      <c r="F56" s="176">
        <v>6865.59</v>
      </c>
      <c r="G56" s="176">
        <v>5621.98</v>
      </c>
      <c r="H56" s="173">
        <f t="shared" si="0"/>
        <v>81.886334604891914</v>
      </c>
    </row>
    <row r="57" spans="2:10" s="40" customFormat="1" ht="30" customHeight="1" x14ac:dyDescent="0.25">
      <c r="B57" s="236">
        <v>3</v>
      </c>
      <c r="C57" s="236"/>
      <c r="D57" s="236"/>
      <c r="E57" s="41" t="s">
        <v>3</v>
      </c>
      <c r="F57" s="173">
        <f>SUM(F58,F85)</f>
        <v>6865.59</v>
      </c>
      <c r="G57" s="173">
        <f>SUM(G58,G85)</f>
        <v>5621.98</v>
      </c>
      <c r="H57" s="173">
        <f t="shared" si="0"/>
        <v>81.886334604891914</v>
      </c>
    </row>
    <row r="58" spans="2:10" s="40" customFormat="1" ht="30" customHeight="1" x14ac:dyDescent="0.25">
      <c r="B58" s="237">
        <v>32</v>
      </c>
      <c r="C58" s="234"/>
      <c r="D58" s="235"/>
      <c r="E58" s="41" t="s">
        <v>12</v>
      </c>
      <c r="F58" s="173">
        <f>SUM(F59,F63,F69,F77,F79)</f>
        <v>6865.59</v>
      </c>
      <c r="G58" s="173">
        <f>SUM(G59,G63,G69,G77,G79)</f>
        <v>5621.98</v>
      </c>
      <c r="H58" s="173">
        <f t="shared" si="0"/>
        <v>81.886334604891914</v>
      </c>
    </row>
    <row r="59" spans="2:10" s="40" customFormat="1" ht="30" customHeight="1" x14ac:dyDescent="0.25">
      <c r="B59" s="81">
        <v>321</v>
      </c>
      <c r="C59" s="82"/>
      <c r="D59" s="83"/>
      <c r="E59" s="92" t="s">
        <v>25</v>
      </c>
      <c r="F59" s="173"/>
      <c r="G59" s="173"/>
      <c r="H59" s="173" t="e">
        <f t="shared" si="0"/>
        <v>#DIV/0!</v>
      </c>
    </row>
    <row r="60" spans="2:10" s="40" customFormat="1" ht="30" customHeight="1" x14ac:dyDescent="0.25">
      <c r="B60" s="81">
        <v>3211</v>
      </c>
      <c r="C60" s="82"/>
      <c r="D60" s="83"/>
      <c r="E60" s="92" t="s">
        <v>26</v>
      </c>
      <c r="F60" s="173"/>
      <c r="G60" s="173"/>
      <c r="H60" s="173" t="e">
        <f t="shared" si="0"/>
        <v>#DIV/0!</v>
      </c>
    </row>
    <row r="61" spans="2:10" s="40" customFormat="1" ht="30" customHeight="1" x14ac:dyDescent="0.25">
      <c r="B61" s="81">
        <v>3213</v>
      </c>
      <c r="C61" s="82"/>
      <c r="D61" s="83"/>
      <c r="E61" s="92" t="s">
        <v>72</v>
      </c>
      <c r="F61" s="173"/>
      <c r="G61" s="173"/>
      <c r="H61" s="173" t="e">
        <f t="shared" si="0"/>
        <v>#DIV/0!</v>
      </c>
    </row>
    <row r="62" spans="2:10" s="40" customFormat="1" ht="30" customHeight="1" x14ac:dyDescent="0.25">
      <c r="B62" s="81">
        <v>3214</v>
      </c>
      <c r="C62" s="82"/>
      <c r="D62" s="83"/>
      <c r="E62" s="92" t="s">
        <v>73</v>
      </c>
      <c r="F62" s="173"/>
      <c r="G62" s="173"/>
      <c r="H62" s="173" t="e">
        <f t="shared" si="0"/>
        <v>#DIV/0!</v>
      </c>
    </row>
    <row r="63" spans="2:10" s="40" customFormat="1" ht="30" customHeight="1" x14ac:dyDescent="0.25">
      <c r="B63" s="81">
        <v>322</v>
      </c>
      <c r="C63" s="82"/>
      <c r="D63" s="83"/>
      <c r="E63" s="92" t="s">
        <v>74</v>
      </c>
      <c r="F63" s="173">
        <f>SUM(F64:F68)</f>
        <v>1574.6</v>
      </c>
      <c r="G63" s="173">
        <f>SUM(G64:G68)</f>
        <v>1032.52</v>
      </c>
      <c r="H63" s="173">
        <f t="shared" si="0"/>
        <v>65.573478978788273</v>
      </c>
    </row>
    <row r="64" spans="2:10" s="40" customFormat="1" ht="30" customHeight="1" x14ac:dyDescent="0.25">
      <c r="B64" s="81">
        <v>3221</v>
      </c>
      <c r="C64" s="82"/>
      <c r="D64" s="83"/>
      <c r="E64" s="92" t="s">
        <v>76</v>
      </c>
      <c r="F64" s="173">
        <v>778.26</v>
      </c>
      <c r="G64" s="173">
        <v>893.94</v>
      </c>
      <c r="H64" s="173">
        <f t="shared" si="0"/>
        <v>114.86392722226506</v>
      </c>
    </row>
    <row r="65" spans="2:8" s="40" customFormat="1" ht="30" customHeight="1" x14ac:dyDescent="0.25">
      <c r="B65" s="81">
        <v>3222</v>
      </c>
      <c r="C65" s="82"/>
      <c r="D65" s="83"/>
      <c r="E65" s="92" t="s">
        <v>77</v>
      </c>
      <c r="F65" s="173"/>
      <c r="G65" s="173"/>
      <c r="H65" s="173" t="e">
        <f t="shared" si="0"/>
        <v>#DIV/0!</v>
      </c>
    </row>
    <row r="66" spans="2:8" s="40" customFormat="1" ht="30" customHeight="1" x14ac:dyDescent="0.25">
      <c r="B66" s="81">
        <v>3223</v>
      </c>
      <c r="C66" s="82"/>
      <c r="D66" s="83"/>
      <c r="E66" s="92" t="s">
        <v>79</v>
      </c>
      <c r="F66" s="173"/>
      <c r="G66" s="173"/>
      <c r="H66" s="173" t="e">
        <f t="shared" si="0"/>
        <v>#DIV/0!</v>
      </c>
    </row>
    <row r="67" spans="2:8" s="40" customFormat="1" ht="30" customHeight="1" x14ac:dyDescent="0.25">
      <c r="B67" s="81">
        <v>3224</v>
      </c>
      <c r="C67" s="82"/>
      <c r="D67" s="83"/>
      <c r="E67" s="87" t="s">
        <v>199</v>
      </c>
      <c r="F67" s="173"/>
      <c r="G67" s="173"/>
      <c r="H67" s="173" t="e">
        <f t="shared" si="0"/>
        <v>#DIV/0!</v>
      </c>
    </row>
    <row r="68" spans="2:8" s="40" customFormat="1" ht="30" customHeight="1" x14ac:dyDescent="0.25">
      <c r="B68" s="81">
        <v>3225</v>
      </c>
      <c r="C68" s="82"/>
      <c r="D68" s="83"/>
      <c r="E68" s="87" t="s">
        <v>82</v>
      </c>
      <c r="F68" s="173">
        <v>796.34</v>
      </c>
      <c r="G68" s="173">
        <v>138.58000000000001</v>
      </c>
      <c r="H68" s="173">
        <f t="shared" si="0"/>
        <v>17.402114674636461</v>
      </c>
    </row>
    <row r="69" spans="2:8" s="40" customFormat="1" ht="30" customHeight="1" x14ac:dyDescent="0.25">
      <c r="B69" s="81">
        <v>323</v>
      </c>
      <c r="C69" s="82"/>
      <c r="D69" s="83"/>
      <c r="E69" s="87" t="s">
        <v>84</v>
      </c>
      <c r="F69" s="173">
        <f>SUM(F70:F76)</f>
        <v>5290.99</v>
      </c>
      <c r="G69" s="173">
        <f>SUM(G70:G76)</f>
        <v>4589.46</v>
      </c>
      <c r="H69" s="173">
        <f t="shared" si="0"/>
        <v>86.741044681619144</v>
      </c>
    </row>
    <row r="70" spans="2:8" s="40" customFormat="1" ht="30" customHeight="1" x14ac:dyDescent="0.25">
      <c r="B70" s="81">
        <v>3231</v>
      </c>
      <c r="C70" s="82"/>
      <c r="D70" s="83"/>
      <c r="E70" s="87" t="s">
        <v>86</v>
      </c>
      <c r="F70" s="173">
        <v>4200</v>
      </c>
      <c r="G70" s="173">
        <v>3829.8</v>
      </c>
      <c r="H70" s="173">
        <f t="shared" si="0"/>
        <v>91.185714285714297</v>
      </c>
    </row>
    <row r="71" spans="2:8" s="40" customFormat="1" ht="30" customHeight="1" x14ac:dyDescent="0.25">
      <c r="B71" s="81">
        <v>3232</v>
      </c>
      <c r="C71" s="82"/>
      <c r="D71" s="83"/>
      <c r="E71" s="87" t="s">
        <v>88</v>
      </c>
      <c r="F71" s="173">
        <v>663.61</v>
      </c>
      <c r="G71" s="173">
        <v>373.75</v>
      </c>
      <c r="H71" s="173">
        <f t="shared" si="0"/>
        <v>56.320730549569774</v>
      </c>
    </row>
    <row r="72" spans="2:8" s="40" customFormat="1" ht="30" customHeight="1" x14ac:dyDescent="0.25">
      <c r="B72" s="81">
        <v>3234</v>
      </c>
      <c r="C72" s="82"/>
      <c r="D72" s="83"/>
      <c r="E72" s="87" t="s">
        <v>91</v>
      </c>
      <c r="F72" s="173"/>
      <c r="G72" s="173"/>
      <c r="H72" s="173" t="e">
        <f t="shared" si="0"/>
        <v>#DIV/0!</v>
      </c>
    </row>
    <row r="73" spans="2:8" s="40" customFormat="1" ht="30" customHeight="1" x14ac:dyDescent="0.25">
      <c r="B73" s="81">
        <v>3236</v>
      </c>
      <c r="C73" s="82"/>
      <c r="D73" s="83"/>
      <c r="E73" s="87" t="s">
        <v>93</v>
      </c>
      <c r="F73" s="173">
        <v>427.38</v>
      </c>
      <c r="G73" s="173">
        <v>385.91</v>
      </c>
      <c r="H73" s="173">
        <f t="shared" si="0"/>
        <v>90.296691468950357</v>
      </c>
    </row>
    <row r="74" spans="2:8" s="40" customFormat="1" ht="30" customHeight="1" x14ac:dyDescent="0.25">
      <c r="B74" s="81">
        <v>3237</v>
      </c>
      <c r="C74" s="82"/>
      <c r="D74" s="83"/>
      <c r="E74" s="92" t="s">
        <v>94</v>
      </c>
      <c r="F74" s="173"/>
      <c r="G74" s="173"/>
      <c r="H74" s="173" t="e">
        <f t="shared" si="0"/>
        <v>#DIV/0!</v>
      </c>
    </row>
    <row r="75" spans="2:8" s="40" customFormat="1" ht="30" customHeight="1" x14ac:dyDescent="0.25">
      <c r="B75" s="81">
        <v>3238</v>
      </c>
      <c r="C75" s="82"/>
      <c r="D75" s="83"/>
      <c r="E75" s="87" t="s">
        <v>96</v>
      </c>
      <c r="F75" s="173"/>
      <c r="G75" s="173"/>
      <c r="H75" s="173" t="e">
        <f t="shared" ref="H75:H138" si="1">(G75/F75*100)</f>
        <v>#DIV/0!</v>
      </c>
    </row>
    <row r="76" spans="2:8" s="40" customFormat="1" ht="30" customHeight="1" x14ac:dyDescent="0.25">
      <c r="B76" s="81">
        <v>3239</v>
      </c>
      <c r="C76" s="82"/>
      <c r="D76" s="83"/>
      <c r="E76" s="87" t="s">
        <v>98</v>
      </c>
      <c r="F76" s="173"/>
      <c r="G76" s="173"/>
      <c r="H76" s="173" t="e">
        <f t="shared" si="1"/>
        <v>#DIV/0!</v>
      </c>
    </row>
    <row r="77" spans="2:8" s="40" customFormat="1" ht="30" customHeight="1" x14ac:dyDescent="0.25">
      <c r="B77" s="81">
        <v>324</v>
      </c>
      <c r="C77" s="82"/>
      <c r="D77" s="83"/>
      <c r="E77" s="87" t="s">
        <v>198</v>
      </c>
      <c r="F77" s="173"/>
      <c r="G77" s="173"/>
      <c r="H77" s="173" t="e">
        <f t="shared" si="1"/>
        <v>#DIV/0!</v>
      </c>
    </row>
    <row r="78" spans="2:8" s="40" customFormat="1" ht="30" customHeight="1" x14ac:dyDescent="0.25">
      <c r="B78" s="81">
        <v>3241</v>
      </c>
      <c r="C78" s="82"/>
      <c r="D78" s="83"/>
      <c r="E78" s="87" t="s">
        <v>198</v>
      </c>
      <c r="F78" s="173"/>
      <c r="G78" s="173"/>
      <c r="H78" s="173" t="e">
        <f t="shared" si="1"/>
        <v>#DIV/0!</v>
      </c>
    </row>
    <row r="79" spans="2:8" s="40" customFormat="1" ht="30" customHeight="1" x14ac:dyDescent="0.25">
      <c r="B79" s="81">
        <v>329</v>
      </c>
      <c r="C79" s="82"/>
      <c r="D79" s="83"/>
      <c r="E79" s="87" t="s">
        <v>100</v>
      </c>
      <c r="F79" s="173">
        <f>SUM(F80:F84)</f>
        <v>0</v>
      </c>
      <c r="G79" s="173">
        <f>SUM(G80:G84)</f>
        <v>0</v>
      </c>
      <c r="H79" s="173" t="e">
        <f t="shared" si="1"/>
        <v>#DIV/0!</v>
      </c>
    </row>
    <row r="80" spans="2:8" s="40" customFormat="1" ht="30" customHeight="1" x14ac:dyDescent="0.25">
      <c r="B80" s="81">
        <v>3292</v>
      </c>
      <c r="C80" s="82"/>
      <c r="D80" s="83"/>
      <c r="E80" s="87" t="s">
        <v>101</v>
      </c>
      <c r="F80" s="173"/>
      <c r="G80" s="173"/>
      <c r="H80" s="173" t="e">
        <f t="shared" si="1"/>
        <v>#DIV/0!</v>
      </c>
    </row>
    <row r="81" spans="2:8" s="40" customFormat="1" ht="30" customHeight="1" x14ac:dyDescent="0.25">
      <c r="B81" s="81">
        <v>3293</v>
      </c>
      <c r="C81" s="82"/>
      <c r="D81" s="83"/>
      <c r="E81" s="87" t="s">
        <v>103</v>
      </c>
      <c r="F81" s="173"/>
      <c r="G81" s="173"/>
      <c r="H81" s="173" t="e">
        <f t="shared" si="1"/>
        <v>#DIV/0!</v>
      </c>
    </row>
    <row r="82" spans="2:8" s="40" customFormat="1" ht="30" customHeight="1" x14ac:dyDescent="0.25">
      <c r="B82" s="81">
        <v>3294</v>
      </c>
      <c r="C82" s="82"/>
      <c r="D82" s="83"/>
      <c r="E82" s="87" t="s">
        <v>104</v>
      </c>
      <c r="F82" s="173"/>
      <c r="G82" s="173">
        <v>0</v>
      </c>
      <c r="H82" s="173" t="e">
        <f t="shared" si="1"/>
        <v>#DIV/0!</v>
      </c>
    </row>
    <row r="83" spans="2:8" s="40" customFormat="1" ht="30" customHeight="1" x14ac:dyDescent="0.25">
      <c r="B83" s="81">
        <v>3295</v>
      </c>
      <c r="C83" s="82"/>
      <c r="D83" s="83"/>
      <c r="E83" s="87" t="s">
        <v>105</v>
      </c>
      <c r="F83" s="173"/>
      <c r="G83" s="173"/>
      <c r="H83" s="173" t="e">
        <f t="shared" si="1"/>
        <v>#DIV/0!</v>
      </c>
    </row>
    <row r="84" spans="2:8" s="40" customFormat="1" ht="30" customHeight="1" x14ac:dyDescent="0.25">
      <c r="B84" s="81">
        <v>3299</v>
      </c>
      <c r="C84" s="82"/>
      <c r="D84" s="83"/>
      <c r="E84" s="87" t="s">
        <v>100</v>
      </c>
      <c r="F84" s="173"/>
      <c r="G84" s="173"/>
      <c r="H84" s="173" t="e">
        <f t="shared" si="1"/>
        <v>#DIV/0!</v>
      </c>
    </row>
    <row r="85" spans="2:8" s="40" customFormat="1" ht="30" customHeight="1" x14ac:dyDescent="0.25">
      <c r="B85" s="81">
        <v>34</v>
      </c>
      <c r="C85" s="82"/>
      <c r="D85" s="83"/>
      <c r="E85" s="87" t="s">
        <v>200</v>
      </c>
      <c r="F85" s="173"/>
      <c r="G85" s="173"/>
      <c r="H85" s="173" t="e">
        <f t="shared" si="1"/>
        <v>#DIV/0!</v>
      </c>
    </row>
    <row r="86" spans="2:8" s="40" customFormat="1" ht="30" customHeight="1" x14ac:dyDescent="0.25">
      <c r="B86" s="81">
        <v>343</v>
      </c>
      <c r="C86" s="82"/>
      <c r="D86" s="83"/>
      <c r="E86" s="87" t="s">
        <v>109</v>
      </c>
      <c r="F86" s="173"/>
      <c r="G86" s="173"/>
      <c r="H86" s="173" t="e">
        <f t="shared" si="1"/>
        <v>#DIV/0!</v>
      </c>
    </row>
    <row r="87" spans="2:8" s="40" customFormat="1" ht="30" customHeight="1" x14ac:dyDescent="0.25">
      <c r="B87" s="81">
        <v>3431</v>
      </c>
      <c r="C87" s="82"/>
      <c r="D87" s="83"/>
      <c r="E87" s="87" t="s">
        <v>111</v>
      </c>
      <c r="F87" s="173"/>
      <c r="G87" s="173"/>
      <c r="H87" s="173" t="e">
        <f t="shared" si="1"/>
        <v>#DIV/0!</v>
      </c>
    </row>
    <row r="88" spans="2:8" s="40" customFormat="1" ht="30" customHeight="1" x14ac:dyDescent="0.25">
      <c r="B88" s="229" t="s">
        <v>175</v>
      </c>
      <c r="C88" s="230"/>
      <c r="D88" s="231"/>
      <c r="E88" s="91" t="s">
        <v>184</v>
      </c>
      <c r="F88" s="176">
        <v>92474.99</v>
      </c>
      <c r="G88" s="176">
        <v>84487.52</v>
      </c>
      <c r="H88" s="176">
        <f t="shared" si="1"/>
        <v>91.362561920796097</v>
      </c>
    </row>
    <row r="89" spans="2:8" s="40" customFormat="1" ht="30" customHeight="1" x14ac:dyDescent="0.25">
      <c r="B89" s="236">
        <v>3</v>
      </c>
      <c r="C89" s="236"/>
      <c r="D89" s="236"/>
      <c r="E89" s="41" t="s">
        <v>3</v>
      </c>
      <c r="F89" s="173">
        <f>SUM(F90,F113)</f>
        <v>92474.99</v>
      </c>
      <c r="G89" s="173">
        <f>SUM(G90,G113)</f>
        <v>84487.51999999999</v>
      </c>
      <c r="H89" s="173">
        <f t="shared" si="1"/>
        <v>91.362561920796082</v>
      </c>
    </row>
    <row r="90" spans="2:8" s="40" customFormat="1" ht="30" customHeight="1" x14ac:dyDescent="0.25">
      <c r="B90" s="237">
        <v>32</v>
      </c>
      <c r="C90" s="234"/>
      <c r="D90" s="235"/>
      <c r="E90" s="41" t="s">
        <v>12</v>
      </c>
      <c r="F90" s="173">
        <f>SUM(F91,F95,F101,F109)</f>
        <v>91490.61</v>
      </c>
      <c r="G90" s="173">
        <f>SUM(G91,G95,G101,G109)</f>
        <v>83492.899999999994</v>
      </c>
      <c r="H90" s="173">
        <f t="shared" si="1"/>
        <v>91.258436248266349</v>
      </c>
    </row>
    <row r="91" spans="2:8" s="40" customFormat="1" ht="30" customHeight="1" x14ac:dyDescent="0.25">
      <c r="B91" s="84">
        <v>321</v>
      </c>
      <c r="C91" s="85"/>
      <c r="D91" s="86"/>
      <c r="E91" s="92" t="s">
        <v>25</v>
      </c>
      <c r="F91" s="173">
        <f>SUM(F92:F94)</f>
        <v>4578.6000000000004</v>
      </c>
      <c r="G91" s="173">
        <f>SUM(G92:G94)</f>
        <v>4472.2000000000007</v>
      </c>
      <c r="H91" s="173">
        <f t="shared" si="1"/>
        <v>97.676145546673666</v>
      </c>
    </row>
    <row r="92" spans="2:8" s="40" customFormat="1" ht="30" customHeight="1" x14ac:dyDescent="0.25">
      <c r="B92" s="84">
        <v>3211</v>
      </c>
      <c r="C92" s="85"/>
      <c r="D92" s="86"/>
      <c r="E92" s="92" t="s">
        <v>26</v>
      </c>
      <c r="F92" s="173">
        <v>4200</v>
      </c>
      <c r="G92" s="173">
        <v>4052</v>
      </c>
      <c r="H92" s="173">
        <f t="shared" si="1"/>
        <v>96.476190476190467</v>
      </c>
    </row>
    <row r="93" spans="2:8" s="40" customFormat="1" ht="30" customHeight="1" x14ac:dyDescent="0.25">
      <c r="B93" s="84">
        <v>3213</v>
      </c>
      <c r="C93" s="85"/>
      <c r="D93" s="86"/>
      <c r="E93" s="92" t="s">
        <v>72</v>
      </c>
      <c r="F93" s="173">
        <v>328.6</v>
      </c>
      <c r="G93" s="173">
        <v>408.6</v>
      </c>
      <c r="H93" s="173">
        <f t="shared" si="1"/>
        <v>124.34570906877663</v>
      </c>
    </row>
    <row r="94" spans="2:8" s="40" customFormat="1" ht="30" customHeight="1" x14ac:dyDescent="0.25">
      <c r="B94" s="160">
        <v>3214</v>
      </c>
      <c r="C94" s="161"/>
      <c r="D94" s="162"/>
      <c r="E94" s="92" t="s">
        <v>73</v>
      </c>
      <c r="F94" s="173">
        <v>50</v>
      </c>
      <c r="G94" s="173">
        <v>11.6</v>
      </c>
      <c r="H94" s="173">
        <f t="shared" si="1"/>
        <v>23.2</v>
      </c>
    </row>
    <row r="95" spans="2:8" s="40" customFormat="1" ht="30" customHeight="1" x14ac:dyDescent="0.25">
      <c r="B95" s="84">
        <v>322</v>
      </c>
      <c r="C95" s="85"/>
      <c r="D95" s="86"/>
      <c r="E95" s="92" t="s">
        <v>74</v>
      </c>
      <c r="F95" s="173">
        <f>SUM(F96:F100)</f>
        <v>48967.27</v>
      </c>
      <c r="G95" s="173">
        <f>SUM(G96:G100)</f>
        <v>42062.159999999996</v>
      </c>
      <c r="H95" s="173">
        <f t="shared" si="1"/>
        <v>85.898519562148351</v>
      </c>
    </row>
    <row r="96" spans="2:8" s="40" customFormat="1" ht="30" customHeight="1" x14ac:dyDescent="0.25">
      <c r="B96" s="84">
        <v>3221</v>
      </c>
      <c r="C96" s="85"/>
      <c r="D96" s="86"/>
      <c r="E96" s="92" t="s">
        <v>76</v>
      </c>
      <c r="F96" s="173">
        <v>12951.33</v>
      </c>
      <c r="G96" s="173">
        <v>12680.92</v>
      </c>
      <c r="H96" s="173">
        <f t="shared" si="1"/>
        <v>97.912106324215358</v>
      </c>
    </row>
    <row r="97" spans="2:8" s="40" customFormat="1" ht="30" customHeight="1" x14ac:dyDescent="0.25">
      <c r="B97" s="84">
        <v>3223</v>
      </c>
      <c r="C97" s="85"/>
      <c r="D97" s="86"/>
      <c r="E97" s="92" t="s">
        <v>79</v>
      </c>
      <c r="F97" s="173">
        <v>34752.32</v>
      </c>
      <c r="G97" s="173">
        <v>28846.32</v>
      </c>
      <c r="H97" s="173">
        <f t="shared" si="1"/>
        <v>83.00545114685869</v>
      </c>
    </row>
    <row r="98" spans="2:8" s="40" customFormat="1" ht="30" customHeight="1" x14ac:dyDescent="0.25">
      <c r="B98" s="160">
        <v>3224</v>
      </c>
      <c r="C98" s="161"/>
      <c r="D98" s="162"/>
      <c r="E98" s="87" t="s">
        <v>199</v>
      </c>
      <c r="F98" s="173">
        <v>600</v>
      </c>
      <c r="G98" s="173">
        <v>207.57</v>
      </c>
      <c r="H98" s="173">
        <f t="shared" si="1"/>
        <v>34.594999999999999</v>
      </c>
    </row>
    <row r="99" spans="2:8" s="40" customFormat="1" ht="30" customHeight="1" x14ac:dyDescent="0.25">
      <c r="B99" s="160">
        <v>3225</v>
      </c>
      <c r="C99" s="161"/>
      <c r="D99" s="162"/>
      <c r="E99" s="87" t="s">
        <v>82</v>
      </c>
      <c r="F99" s="173">
        <v>398.17</v>
      </c>
      <c r="G99" s="173">
        <v>100.85</v>
      </c>
      <c r="H99" s="173">
        <f t="shared" si="1"/>
        <v>25.32837732626767</v>
      </c>
    </row>
    <row r="100" spans="2:8" s="40" customFormat="1" ht="30" customHeight="1" x14ac:dyDescent="0.25">
      <c r="B100" s="84">
        <v>3227</v>
      </c>
      <c r="C100" s="85"/>
      <c r="D100" s="86"/>
      <c r="E100" s="87" t="s">
        <v>83</v>
      </c>
      <c r="F100" s="173">
        <v>265.45</v>
      </c>
      <c r="G100" s="173">
        <v>226.5</v>
      </c>
      <c r="H100" s="173">
        <f t="shared" si="1"/>
        <v>85.326803541156522</v>
      </c>
    </row>
    <row r="101" spans="2:8" s="40" customFormat="1" ht="30" customHeight="1" x14ac:dyDescent="0.25">
      <c r="B101" s="84">
        <v>323</v>
      </c>
      <c r="C101" s="85"/>
      <c r="D101" s="86"/>
      <c r="E101" s="87" t="s">
        <v>84</v>
      </c>
      <c r="F101" s="173">
        <f>SUM(F102:F108)</f>
        <v>35880.409999999996</v>
      </c>
      <c r="G101" s="173">
        <f>SUM(G102:G108)</f>
        <v>36527.089999999997</v>
      </c>
      <c r="H101" s="173">
        <f t="shared" si="1"/>
        <v>101.80232054204509</v>
      </c>
    </row>
    <row r="102" spans="2:8" s="40" customFormat="1" ht="30" customHeight="1" x14ac:dyDescent="0.25">
      <c r="B102" s="84">
        <v>3231</v>
      </c>
      <c r="C102" s="85"/>
      <c r="D102" s="86"/>
      <c r="E102" s="87" t="s">
        <v>86</v>
      </c>
      <c r="F102" s="173">
        <v>10621.17</v>
      </c>
      <c r="G102" s="173">
        <v>5830.98</v>
      </c>
      <c r="H102" s="173">
        <f t="shared" si="1"/>
        <v>54.899601456336725</v>
      </c>
    </row>
    <row r="103" spans="2:8" s="40" customFormat="1" ht="30" customHeight="1" x14ac:dyDescent="0.25">
      <c r="B103" s="84">
        <v>3232</v>
      </c>
      <c r="C103" s="85"/>
      <c r="D103" s="86"/>
      <c r="E103" s="87" t="s">
        <v>88</v>
      </c>
      <c r="F103" s="173">
        <v>8571.15</v>
      </c>
      <c r="G103" s="173">
        <v>12934.14</v>
      </c>
      <c r="H103" s="173">
        <f t="shared" si="1"/>
        <v>150.90320435414151</v>
      </c>
    </row>
    <row r="104" spans="2:8" s="40" customFormat="1" ht="30" customHeight="1" x14ac:dyDescent="0.25">
      <c r="B104" s="84">
        <v>3234</v>
      </c>
      <c r="C104" s="85"/>
      <c r="D104" s="86"/>
      <c r="E104" s="87" t="s">
        <v>91</v>
      </c>
      <c r="F104" s="173">
        <v>10041.1</v>
      </c>
      <c r="G104" s="173">
        <v>10447.98</v>
      </c>
      <c r="H104" s="173">
        <f t="shared" si="1"/>
        <v>104.05214568125005</v>
      </c>
    </row>
    <row r="105" spans="2:8" s="40" customFormat="1" ht="30" customHeight="1" x14ac:dyDescent="0.25">
      <c r="B105" s="84">
        <v>3236</v>
      </c>
      <c r="C105" s="85"/>
      <c r="D105" s="86"/>
      <c r="E105" s="87" t="s">
        <v>93</v>
      </c>
      <c r="F105" s="173">
        <v>2651.85</v>
      </c>
      <c r="G105" s="173">
        <v>2751.41</v>
      </c>
      <c r="H105" s="173">
        <f t="shared" si="1"/>
        <v>103.75436016365933</v>
      </c>
    </row>
    <row r="106" spans="2:8" s="40" customFormat="1" ht="30" customHeight="1" x14ac:dyDescent="0.25">
      <c r="B106" s="160">
        <v>3237</v>
      </c>
      <c r="C106" s="161"/>
      <c r="D106" s="162"/>
      <c r="E106" s="87" t="s">
        <v>94</v>
      </c>
      <c r="F106" s="173">
        <v>124.42</v>
      </c>
      <c r="G106" s="173">
        <v>124.42</v>
      </c>
      <c r="H106" s="173">
        <f t="shared" si="1"/>
        <v>100</v>
      </c>
    </row>
    <row r="107" spans="2:8" s="40" customFormat="1" ht="30" customHeight="1" x14ac:dyDescent="0.25">
      <c r="B107" s="84">
        <v>3238</v>
      </c>
      <c r="C107" s="85"/>
      <c r="D107" s="86"/>
      <c r="E107" s="87" t="s">
        <v>96</v>
      </c>
      <c r="F107" s="173">
        <v>2265.89</v>
      </c>
      <c r="G107" s="173">
        <v>2695.96</v>
      </c>
      <c r="H107" s="173">
        <f t="shared" si="1"/>
        <v>118.98017997343209</v>
      </c>
    </row>
    <row r="108" spans="2:8" s="40" customFormat="1" ht="30" customHeight="1" x14ac:dyDescent="0.25">
      <c r="B108" s="84">
        <v>3239</v>
      </c>
      <c r="C108" s="85"/>
      <c r="D108" s="86"/>
      <c r="E108" s="87" t="s">
        <v>98</v>
      </c>
      <c r="F108" s="173">
        <v>1604.83</v>
      </c>
      <c r="G108" s="173">
        <v>1742.2</v>
      </c>
      <c r="H108" s="173">
        <f t="shared" si="1"/>
        <v>108.55978514858273</v>
      </c>
    </row>
    <row r="109" spans="2:8" s="40" customFormat="1" ht="30" customHeight="1" x14ac:dyDescent="0.25">
      <c r="B109" s="84">
        <v>329</v>
      </c>
      <c r="C109" s="85"/>
      <c r="D109" s="86"/>
      <c r="E109" s="87" t="s">
        <v>100</v>
      </c>
      <c r="F109" s="173">
        <f>SUM(F110,F111,F112)</f>
        <v>2064.33</v>
      </c>
      <c r="G109" s="173">
        <f>SUM(G110,G111,G112)</f>
        <v>431.45000000000005</v>
      </c>
      <c r="H109" s="173">
        <f t="shared" si="1"/>
        <v>20.900243662592707</v>
      </c>
    </row>
    <row r="110" spans="2:8" s="40" customFormat="1" ht="30" customHeight="1" x14ac:dyDescent="0.25">
      <c r="B110" s="84">
        <v>3292</v>
      </c>
      <c r="C110" s="85"/>
      <c r="D110" s="86"/>
      <c r="E110" s="87" t="s">
        <v>101</v>
      </c>
      <c r="F110" s="173">
        <v>1297.8800000000001</v>
      </c>
      <c r="G110" s="173"/>
      <c r="H110" s="173">
        <f t="shared" si="1"/>
        <v>0</v>
      </c>
    </row>
    <row r="111" spans="2:8" s="40" customFormat="1" ht="30" customHeight="1" x14ac:dyDescent="0.25">
      <c r="B111" s="84">
        <v>3294</v>
      </c>
      <c r="C111" s="85"/>
      <c r="D111" s="86"/>
      <c r="E111" s="87" t="s">
        <v>104</v>
      </c>
      <c r="F111" s="173">
        <v>53.09</v>
      </c>
      <c r="G111" s="173">
        <v>53.09</v>
      </c>
      <c r="H111" s="173">
        <f t="shared" si="1"/>
        <v>100</v>
      </c>
    </row>
    <row r="112" spans="2:8" s="40" customFormat="1" ht="30" customHeight="1" x14ac:dyDescent="0.25">
      <c r="B112" s="84">
        <v>3299</v>
      </c>
      <c r="C112" s="85"/>
      <c r="D112" s="86"/>
      <c r="E112" s="87" t="s">
        <v>100</v>
      </c>
      <c r="F112" s="173">
        <v>713.36</v>
      </c>
      <c r="G112" s="173">
        <v>378.36</v>
      </c>
      <c r="H112" s="173">
        <f t="shared" si="1"/>
        <v>53.039138723786024</v>
      </c>
    </row>
    <row r="113" spans="2:8" s="40" customFormat="1" ht="30" customHeight="1" x14ac:dyDescent="0.25">
      <c r="B113" s="84">
        <v>34</v>
      </c>
      <c r="C113" s="85"/>
      <c r="D113" s="86"/>
      <c r="E113" s="87" t="s">
        <v>108</v>
      </c>
      <c r="F113" s="173">
        <v>984.38</v>
      </c>
      <c r="G113" s="173">
        <v>994.62</v>
      </c>
      <c r="H113" s="173">
        <f t="shared" si="1"/>
        <v>101.04024868445111</v>
      </c>
    </row>
    <row r="114" spans="2:8" s="40" customFormat="1" ht="30" customHeight="1" x14ac:dyDescent="0.25">
      <c r="B114" s="84">
        <v>343</v>
      </c>
      <c r="C114" s="85"/>
      <c r="D114" s="86"/>
      <c r="E114" s="87" t="s">
        <v>109</v>
      </c>
      <c r="F114" s="173">
        <v>984.38</v>
      </c>
      <c r="G114" s="173">
        <v>994.62</v>
      </c>
      <c r="H114" s="173">
        <f t="shared" si="1"/>
        <v>101.04024868445111</v>
      </c>
    </row>
    <row r="115" spans="2:8" s="40" customFormat="1" ht="30" customHeight="1" x14ac:dyDescent="0.25">
      <c r="B115" s="84">
        <v>3431</v>
      </c>
      <c r="C115" s="85"/>
      <c r="D115" s="86"/>
      <c r="E115" s="87" t="s">
        <v>111</v>
      </c>
      <c r="F115" s="173">
        <v>984.38</v>
      </c>
      <c r="G115" s="173">
        <v>994.62</v>
      </c>
      <c r="H115" s="173">
        <f t="shared" si="1"/>
        <v>101.04024868445111</v>
      </c>
    </row>
    <row r="116" spans="2:8" s="40" customFormat="1" ht="30" customHeight="1" x14ac:dyDescent="0.25">
      <c r="B116" s="229" t="s">
        <v>185</v>
      </c>
      <c r="C116" s="230"/>
      <c r="D116" s="231"/>
      <c r="E116" s="91" t="s">
        <v>186</v>
      </c>
      <c r="F116" s="190">
        <f>F117</f>
        <v>927.49999999999989</v>
      </c>
      <c r="G116" s="190">
        <f>G117</f>
        <v>863.39999999999986</v>
      </c>
      <c r="H116" s="176">
        <f t="shared" si="1"/>
        <v>93.08894878706198</v>
      </c>
    </row>
    <row r="117" spans="2:8" s="40" customFormat="1" ht="30" customHeight="1" x14ac:dyDescent="0.25">
      <c r="B117" s="236">
        <v>3</v>
      </c>
      <c r="C117" s="236"/>
      <c r="D117" s="236"/>
      <c r="E117" s="41" t="s">
        <v>3</v>
      </c>
      <c r="F117" s="174">
        <f>F118</f>
        <v>927.49999999999989</v>
      </c>
      <c r="G117" s="174">
        <f>G118</f>
        <v>863.39999999999986</v>
      </c>
      <c r="H117" s="173">
        <f t="shared" si="1"/>
        <v>93.08894878706198</v>
      </c>
    </row>
    <row r="118" spans="2:8" s="40" customFormat="1" ht="30" customHeight="1" x14ac:dyDescent="0.25">
      <c r="B118" s="237">
        <v>32</v>
      </c>
      <c r="C118" s="234"/>
      <c r="D118" s="235"/>
      <c r="E118" s="41" t="s">
        <v>12</v>
      </c>
      <c r="F118" s="173">
        <f>SUM(F119,F122,F126)</f>
        <v>927.49999999999989</v>
      </c>
      <c r="G118" s="173">
        <f>SUM(G119,G122,G126)</f>
        <v>863.39999999999986</v>
      </c>
      <c r="H118" s="173">
        <f t="shared" si="1"/>
        <v>93.08894878706198</v>
      </c>
    </row>
    <row r="119" spans="2:8" s="40" customFormat="1" ht="30" customHeight="1" x14ac:dyDescent="0.25">
      <c r="B119" s="84">
        <v>322</v>
      </c>
      <c r="C119" s="85"/>
      <c r="D119" s="86"/>
      <c r="E119" s="92" t="s">
        <v>74</v>
      </c>
      <c r="F119" s="173">
        <f>SUM(F120,F121)</f>
        <v>559.09999999999991</v>
      </c>
      <c r="G119" s="173">
        <f>SUM(G120,G121)</f>
        <v>559.09999999999991</v>
      </c>
      <c r="H119" s="173">
        <f t="shared" si="1"/>
        <v>100</v>
      </c>
    </row>
    <row r="120" spans="2:8" s="40" customFormat="1" ht="30" customHeight="1" x14ac:dyDescent="0.25">
      <c r="B120" s="84">
        <v>3221</v>
      </c>
      <c r="C120" s="85"/>
      <c r="D120" s="86"/>
      <c r="E120" s="92" t="s">
        <v>76</v>
      </c>
      <c r="F120" s="173">
        <v>293.64999999999998</v>
      </c>
      <c r="G120" s="173">
        <v>293.64999999999998</v>
      </c>
      <c r="H120" s="173">
        <f t="shared" si="1"/>
        <v>100</v>
      </c>
    </row>
    <row r="121" spans="2:8" s="40" customFormat="1" ht="30" customHeight="1" x14ac:dyDescent="0.25">
      <c r="B121" s="84">
        <v>3225</v>
      </c>
      <c r="C121" s="85"/>
      <c r="D121" s="86"/>
      <c r="E121" s="92" t="s">
        <v>82</v>
      </c>
      <c r="F121" s="173">
        <v>265.45</v>
      </c>
      <c r="G121" s="173">
        <v>265.45</v>
      </c>
      <c r="H121" s="173">
        <f t="shared" si="1"/>
        <v>100</v>
      </c>
    </row>
    <row r="122" spans="2:8" s="40" customFormat="1" ht="30" customHeight="1" x14ac:dyDescent="0.25">
      <c r="B122" s="84">
        <v>323</v>
      </c>
      <c r="C122" s="85"/>
      <c r="D122" s="86"/>
      <c r="E122" s="87" t="s">
        <v>84</v>
      </c>
      <c r="F122" s="173">
        <f>SUM(F123,F125)</f>
        <v>368.4</v>
      </c>
      <c r="G122" s="173">
        <f>SUM(G123,G125)</f>
        <v>304.3</v>
      </c>
      <c r="H122" s="173">
        <f t="shared" si="1"/>
        <v>82.600434310532037</v>
      </c>
    </row>
    <row r="123" spans="2:8" s="40" customFormat="1" ht="30" customHeight="1" x14ac:dyDescent="0.25">
      <c r="B123" s="160">
        <v>3232</v>
      </c>
      <c r="C123" s="161"/>
      <c r="D123" s="162"/>
      <c r="E123" s="87" t="s">
        <v>88</v>
      </c>
      <c r="F123" s="173">
        <v>368.4</v>
      </c>
      <c r="G123" s="173">
        <v>304.3</v>
      </c>
      <c r="H123" s="173">
        <f t="shared" si="1"/>
        <v>82.600434310532037</v>
      </c>
    </row>
    <row r="124" spans="2:8" s="40" customFormat="1" ht="30" customHeight="1" x14ac:dyDescent="0.25">
      <c r="B124" s="84">
        <v>3236</v>
      </c>
      <c r="C124" s="85"/>
      <c r="D124" s="86"/>
      <c r="E124" s="87" t="s">
        <v>93</v>
      </c>
      <c r="F124" s="173"/>
      <c r="G124" s="173"/>
      <c r="H124" s="173" t="e">
        <f t="shared" si="1"/>
        <v>#DIV/0!</v>
      </c>
    </row>
    <row r="125" spans="2:8" s="40" customFormat="1" ht="30" customHeight="1" x14ac:dyDescent="0.25">
      <c r="B125" s="84">
        <v>3238</v>
      </c>
      <c r="C125" s="85"/>
      <c r="D125" s="86"/>
      <c r="E125" s="87" t="s">
        <v>96</v>
      </c>
      <c r="F125" s="173"/>
      <c r="G125" s="173"/>
      <c r="H125" s="173" t="e">
        <f t="shared" si="1"/>
        <v>#DIV/0!</v>
      </c>
    </row>
    <row r="126" spans="2:8" s="40" customFormat="1" ht="30" customHeight="1" x14ac:dyDescent="0.25">
      <c r="B126" s="84">
        <v>329</v>
      </c>
      <c r="C126" s="85"/>
      <c r="D126" s="86"/>
      <c r="E126" s="87" t="s">
        <v>100</v>
      </c>
      <c r="F126" s="173"/>
      <c r="G126" s="173"/>
      <c r="H126" s="173" t="e">
        <f t="shared" si="1"/>
        <v>#DIV/0!</v>
      </c>
    </row>
    <row r="127" spans="2:8" s="40" customFormat="1" ht="30" customHeight="1" x14ac:dyDescent="0.25">
      <c r="B127" s="84">
        <v>3294</v>
      </c>
      <c r="C127" s="85"/>
      <c r="D127" s="86"/>
      <c r="E127" s="87" t="s">
        <v>104</v>
      </c>
      <c r="F127" s="173"/>
      <c r="G127" s="173"/>
      <c r="H127" s="173" t="e">
        <f t="shared" si="1"/>
        <v>#DIV/0!</v>
      </c>
    </row>
    <row r="128" spans="2:8" s="40" customFormat="1" ht="30" customHeight="1" x14ac:dyDescent="0.25">
      <c r="B128" s="233" t="s">
        <v>249</v>
      </c>
      <c r="C128" s="234"/>
      <c r="D128" s="235"/>
      <c r="E128" s="91" t="s">
        <v>274</v>
      </c>
      <c r="F128" s="176">
        <v>1564.56</v>
      </c>
      <c r="G128" s="176">
        <v>1564.56</v>
      </c>
      <c r="H128" s="176">
        <f t="shared" si="1"/>
        <v>100</v>
      </c>
    </row>
    <row r="129" spans="2:8" s="40" customFormat="1" ht="30" customHeight="1" x14ac:dyDescent="0.25">
      <c r="B129" s="160">
        <v>3</v>
      </c>
      <c r="C129" s="161"/>
      <c r="D129" s="162"/>
      <c r="E129" s="87" t="s">
        <v>3</v>
      </c>
      <c r="F129" s="175">
        <f t="shared" ref="F129:G129" si="2">SUM(F130)</f>
        <v>1564.56</v>
      </c>
      <c r="G129" s="175">
        <f t="shared" si="2"/>
        <v>1564.56</v>
      </c>
      <c r="H129" s="173">
        <f t="shared" si="1"/>
        <v>100</v>
      </c>
    </row>
    <row r="130" spans="2:8" s="40" customFormat="1" ht="30" customHeight="1" x14ac:dyDescent="0.25">
      <c r="B130" s="160">
        <v>32</v>
      </c>
      <c r="C130" s="161"/>
      <c r="D130" s="162"/>
      <c r="E130" s="87" t="s">
        <v>12</v>
      </c>
      <c r="F130" s="175">
        <f t="shared" ref="F130:G130" si="3">SUM(F131)</f>
        <v>1564.56</v>
      </c>
      <c r="G130" s="175">
        <f t="shared" si="3"/>
        <v>1564.56</v>
      </c>
      <c r="H130" s="173">
        <f t="shared" si="1"/>
        <v>100</v>
      </c>
    </row>
    <row r="131" spans="2:8" s="40" customFormat="1" ht="30" customHeight="1" x14ac:dyDescent="0.25">
      <c r="B131" s="160">
        <v>322</v>
      </c>
      <c r="C131" s="161"/>
      <c r="D131" s="162"/>
      <c r="E131" s="87" t="s">
        <v>74</v>
      </c>
      <c r="F131" s="175">
        <f t="shared" ref="F131:G131" si="4">SUM(F132)</f>
        <v>1564.56</v>
      </c>
      <c r="G131" s="175">
        <f t="shared" si="4"/>
        <v>1564.56</v>
      </c>
      <c r="H131" s="173">
        <f t="shared" si="1"/>
        <v>100</v>
      </c>
    </row>
    <row r="132" spans="2:8" s="40" customFormat="1" ht="30" customHeight="1" x14ac:dyDescent="0.25">
      <c r="B132" s="160">
        <v>3223</v>
      </c>
      <c r="C132" s="161"/>
      <c r="D132" s="162"/>
      <c r="E132" s="87" t="s">
        <v>79</v>
      </c>
      <c r="F132" s="173">
        <v>1564.56</v>
      </c>
      <c r="G132" s="173">
        <v>1564.56</v>
      </c>
      <c r="H132" s="173">
        <f t="shared" si="1"/>
        <v>100</v>
      </c>
    </row>
    <row r="133" spans="2:8" s="40" customFormat="1" ht="30" customHeight="1" x14ac:dyDescent="0.25">
      <c r="B133" s="233" t="s">
        <v>176</v>
      </c>
      <c r="C133" s="234"/>
      <c r="D133" s="235"/>
      <c r="E133" s="91" t="s">
        <v>190</v>
      </c>
      <c r="F133" s="176">
        <v>1500986.24</v>
      </c>
      <c r="G133" s="176">
        <v>1506018.56</v>
      </c>
      <c r="H133" s="176">
        <f t="shared" si="1"/>
        <v>100.33526756381193</v>
      </c>
    </row>
    <row r="134" spans="2:8" s="40" customFormat="1" ht="30" customHeight="1" x14ac:dyDescent="0.25">
      <c r="B134" s="84">
        <v>3</v>
      </c>
      <c r="C134" s="85"/>
      <c r="D134" s="86"/>
      <c r="E134" s="87" t="s">
        <v>3</v>
      </c>
      <c r="F134" s="173">
        <f>SUM(F135,F145,F162,F165)</f>
        <v>1500986.24</v>
      </c>
      <c r="G134" s="173">
        <f>SUM(G135,G145,G162,G165)</f>
        <v>1506018.5599999996</v>
      </c>
      <c r="H134" s="173">
        <f t="shared" si="1"/>
        <v>100.33526756381188</v>
      </c>
    </row>
    <row r="135" spans="2:8" s="40" customFormat="1" ht="30" customHeight="1" x14ac:dyDescent="0.25">
      <c r="B135" s="84">
        <v>31</v>
      </c>
      <c r="C135" s="85"/>
      <c r="D135" s="86"/>
      <c r="E135" s="87" t="s">
        <v>4</v>
      </c>
      <c r="F135" s="173">
        <f>SUM(F136,F140,F142)</f>
        <v>1444815.3399999999</v>
      </c>
      <c r="G135" s="173">
        <f>SUM(G136,G140,G142)</f>
        <v>1452395.2299999997</v>
      </c>
      <c r="H135" s="173">
        <f t="shared" si="1"/>
        <v>100.52462690491643</v>
      </c>
    </row>
    <row r="136" spans="2:8" s="40" customFormat="1" ht="30" customHeight="1" x14ac:dyDescent="0.25">
      <c r="B136" s="81">
        <v>311</v>
      </c>
      <c r="C136" s="82"/>
      <c r="D136" s="83"/>
      <c r="E136" s="87" t="s">
        <v>23</v>
      </c>
      <c r="F136" s="173">
        <f>SUM(F137,F138,F139)</f>
        <v>1191341.6399999999</v>
      </c>
      <c r="G136" s="173">
        <f>SUM(G137,G138,G139)</f>
        <v>1196988.7299999997</v>
      </c>
      <c r="H136" s="173">
        <f t="shared" si="1"/>
        <v>100.47401096464654</v>
      </c>
    </row>
    <row r="137" spans="2:8" s="40" customFormat="1" ht="30" customHeight="1" x14ac:dyDescent="0.25">
      <c r="B137" s="84">
        <v>3111</v>
      </c>
      <c r="C137" s="85"/>
      <c r="D137" s="86"/>
      <c r="E137" s="87" t="s">
        <v>24</v>
      </c>
      <c r="F137" s="173">
        <v>1151483.97</v>
      </c>
      <c r="G137" s="173">
        <v>1155936.43</v>
      </c>
      <c r="H137" s="173">
        <f t="shared" si="1"/>
        <v>100.38667147055465</v>
      </c>
    </row>
    <row r="138" spans="2:8" s="40" customFormat="1" ht="30" customHeight="1" x14ac:dyDescent="0.25">
      <c r="B138" s="84">
        <v>3113</v>
      </c>
      <c r="C138" s="85"/>
      <c r="D138" s="86"/>
      <c r="E138" s="87" t="s">
        <v>64</v>
      </c>
      <c r="F138" s="173">
        <v>34319.230000000003</v>
      </c>
      <c r="G138" s="173">
        <v>36088.629999999997</v>
      </c>
      <c r="H138" s="173">
        <f t="shared" si="1"/>
        <v>105.15571007857692</v>
      </c>
    </row>
    <row r="139" spans="2:8" s="40" customFormat="1" ht="30" customHeight="1" x14ac:dyDescent="0.25">
      <c r="B139" s="84">
        <v>3114</v>
      </c>
      <c r="C139" s="85"/>
      <c r="D139" s="86"/>
      <c r="E139" s="87" t="s">
        <v>65</v>
      </c>
      <c r="F139" s="173">
        <v>5538.44</v>
      </c>
      <c r="G139" s="173">
        <v>4963.67</v>
      </c>
      <c r="H139" s="173">
        <f t="shared" ref="H139:H204" si="5">(G139/F139*100)</f>
        <v>89.622167975097682</v>
      </c>
    </row>
    <row r="140" spans="2:8" s="40" customFormat="1" ht="30" customHeight="1" x14ac:dyDescent="0.25">
      <c r="B140" s="84">
        <v>312</v>
      </c>
      <c r="C140" s="85"/>
      <c r="D140" s="86"/>
      <c r="E140" s="87" t="s">
        <v>66</v>
      </c>
      <c r="F140" s="175">
        <f t="shared" ref="F140:G140" si="6">SUM(F141)</f>
        <v>56000</v>
      </c>
      <c r="G140" s="175">
        <f t="shared" si="6"/>
        <v>57814.22</v>
      </c>
      <c r="H140" s="173">
        <f t="shared" si="5"/>
        <v>103.23967857142857</v>
      </c>
    </row>
    <row r="141" spans="2:8" s="40" customFormat="1" ht="30" customHeight="1" x14ac:dyDescent="0.25">
      <c r="B141" s="84">
        <v>3121</v>
      </c>
      <c r="C141" s="85"/>
      <c r="D141" s="86"/>
      <c r="E141" s="87" t="s">
        <v>66</v>
      </c>
      <c r="F141" s="173">
        <v>56000</v>
      </c>
      <c r="G141" s="173">
        <v>57814.22</v>
      </c>
      <c r="H141" s="173">
        <f t="shared" si="5"/>
        <v>103.23967857142857</v>
      </c>
    </row>
    <row r="142" spans="2:8" s="40" customFormat="1" ht="30" customHeight="1" x14ac:dyDescent="0.25">
      <c r="B142" s="84">
        <v>313</v>
      </c>
      <c r="C142" s="85"/>
      <c r="D142" s="86"/>
      <c r="E142" s="87" t="s">
        <v>67</v>
      </c>
      <c r="F142" s="173">
        <f>SUM(F143,F144)</f>
        <v>197473.69999999998</v>
      </c>
      <c r="G142" s="173">
        <f>SUM(G143,G144)</f>
        <v>197592.28</v>
      </c>
      <c r="H142" s="173">
        <f t="shared" si="5"/>
        <v>100.06004850266137</v>
      </c>
    </row>
    <row r="143" spans="2:8" s="40" customFormat="1" ht="30" customHeight="1" x14ac:dyDescent="0.25">
      <c r="B143" s="84">
        <v>3132</v>
      </c>
      <c r="C143" s="85"/>
      <c r="D143" s="86"/>
      <c r="E143" s="87" t="s">
        <v>68</v>
      </c>
      <c r="F143" s="173">
        <v>197231.37</v>
      </c>
      <c r="G143" s="173">
        <v>197430.78</v>
      </c>
      <c r="H143" s="173">
        <f t="shared" si="5"/>
        <v>100.10110460622974</v>
      </c>
    </row>
    <row r="144" spans="2:8" s="40" customFormat="1" ht="30" customHeight="1" x14ac:dyDescent="0.25">
      <c r="B144" s="84">
        <v>3133</v>
      </c>
      <c r="C144" s="85"/>
      <c r="D144" s="86"/>
      <c r="E144" s="87" t="s">
        <v>201</v>
      </c>
      <c r="F144" s="173">
        <v>242.33</v>
      </c>
      <c r="G144" s="173">
        <v>161.5</v>
      </c>
      <c r="H144" s="173">
        <f t="shared" si="5"/>
        <v>66.644658110840581</v>
      </c>
    </row>
    <row r="145" spans="2:8" s="40" customFormat="1" ht="30" customHeight="1" x14ac:dyDescent="0.25">
      <c r="B145" s="237">
        <v>32</v>
      </c>
      <c r="C145" s="234"/>
      <c r="D145" s="235"/>
      <c r="E145" s="41" t="s">
        <v>12</v>
      </c>
      <c r="F145" s="173">
        <f>SUM(F146,F149,F153,F157,F159)</f>
        <v>50912.06</v>
      </c>
      <c r="G145" s="173">
        <f>SUM(G146,G149,G153,G157,G159)</f>
        <v>48351.88</v>
      </c>
      <c r="H145" s="173">
        <f t="shared" si="5"/>
        <v>94.971368276985842</v>
      </c>
    </row>
    <row r="146" spans="2:8" s="40" customFormat="1" ht="30" customHeight="1" x14ac:dyDescent="0.25">
      <c r="B146" s="84">
        <v>321</v>
      </c>
      <c r="C146" s="85"/>
      <c r="D146" s="86"/>
      <c r="E146" s="92" t="s">
        <v>25</v>
      </c>
      <c r="F146" s="173">
        <f>SUM(F147,F148)</f>
        <v>34563.1</v>
      </c>
      <c r="G146" s="173">
        <f>SUM(G147,G148)</f>
        <v>33753.129999999997</v>
      </c>
      <c r="H146" s="173">
        <f t="shared" si="5"/>
        <v>97.656547011118789</v>
      </c>
    </row>
    <row r="147" spans="2:8" s="40" customFormat="1" ht="30" customHeight="1" x14ac:dyDescent="0.25">
      <c r="B147" s="84">
        <v>3211</v>
      </c>
      <c r="C147" s="85"/>
      <c r="D147" s="86"/>
      <c r="E147" s="92" t="s">
        <v>26</v>
      </c>
      <c r="F147" s="173">
        <v>388.92</v>
      </c>
      <c r="G147" s="173">
        <v>388.92</v>
      </c>
      <c r="H147" s="173">
        <f t="shared" si="5"/>
        <v>100</v>
      </c>
    </row>
    <row r="148" spans="2:8" s="40" customFormat="1" ht="30" customHeight="1" x14ac:dyDescent="0.25">
      <c r="B148" s="84">
        <v>3212</v>
      </c>
      <c r="C148" s="85"/>
      <c r="D148" s="86"/>
      <c r="E148" s="87" t="s">
        <v>202</v>
      </c>
      <c r="F148" s="173">
        <v>34174.18</v>
      </c>
      <c r="G148" s="173">
        <v>33364.21</v>
      </c>
      <c r="H148" s="173">
        <f t="shared" si="5"/>
        <v>97.629877293324967</v>
      </c>
    </row>
    <row r="149" spans="2:8" s="40" customFormat="1" ht="30" customHeight="1" x14ac:dyDescent="0.25">
      <c r="B149" s="84">
        <v>322</v>
      </c>
      <c r="C149" s="85"/>
      <c r="D149" s="86"/>
      <c r="E149" s="92" t="s">
        <v>74</v>
      </c>
      <c r="F149" s="173">
        <f>SUM(F150,F151,F152)</f>
        <v>481.46000000000004</v>
      </c>
      <c r="G149" s="173">
        <f>SUM(G150,G151,G152)</f>
        <v>342.56</v>
      </c>
      <c r="H149" s="173">
        <f t="shared" si="5"/>
        <v>71.150251318904992</v>
      </c>
    </row>
    <row r="150" spans="2:8" s="40" customFormat="1" ht="30" customHeight="1" x14ac:dyDescent="0.25">
      <c r="B150" s="84">
        <v>3221</v>
      </c>
      <c r="C150" s="85"/>
      <c r="D150" s="86"/>
      <c r="E150" s="92" t="s">
        <v>76</v>
      </c>
      <c r="F150" s="173">
        <v>342.56</v>
      </c>
      <c r="G150" s="173">
        <v>342.56</v>
      </c>
      <c r="H150" s="173">
        <f t="shared" si="5"/>
        <v>100</v>
      </c>
    </row>
    <row r="151" spans="2:8" s="40" customFormat="1" ht="30" customHeight="1" x14ac:dyDescent="0.25">
      <c r="B151" s="84">
        <v>3222</v>
      </c>
      <c r="C151" s="85"/>
      <c r="D151" s="86"/>
      <c r="E151" s="92" t="s">
        <v>77</v>
      </c>
      <c r="F151" s="173"/>
      <c r="G151" s="173"/>
      <c r="H151" s="173" t="e">
        <f t="shared" si="5"/>
        <v>#DIV/0!</v>
      </c>
    </row>
    <row r="152" spans="2:8" s="40" customFormat="1" ht="30" customHeight="1" x14ac:dyDescent="0.25">
      <c r="B152" s="84">
        <v>3225</v>
      </c>
      <c r="C152" s="85"/>
      <c r="D152" s="86"/>
      <c r="E152" s="87" t="s">
        <v>82</v>
      </c>
      <c r="F152" s="173">
        <v>138.9</v>
      </c>
      <c r="G152" s="173"/>
      <c r="H152" s="173">
        <f t="shared" si="5"/>
        <v>0</v>
      </c>
    </row>
    <row r="153" spans="2:8" s="40" customFormat="1" ht="30" customHeight="1" x14ac:dyDescent="0.25">
      <c r="B153" s="84">
        <v>323</v>
      </c>
      <c r="C153" s="85"/>
      <c r="D153" s="86"/>
      <c r="E153" s="87" t="s">
        <v>84</v>
      </c>
      <c r="F153" s="173">
        <f>SUM(F154,F155,F156)</f>
        <v>7424.33</v>
      </c>
      <c r="G153" s="173">
        <f>SUM(G154,G155,G156)</f>
        <v>6815.23</v>
      </c>
      <c r="H153" s="173">
        <f t="shared" si="5"/>
        <v>91.795892693347398</v>
      </c>
    </row>
    <row r="154" spans="2:8" s="40" customFormat="1" ht="30" customHeight="1" x14ac:dyDescent="0.25">
      <c r="B154" s="84">
        <v>3232</v>
      </c>
      <c r="C154" s="85"/>
      <c r="D154" s="86"/>
      <c r="E154" s="87" t="s">
        <v>88</v>
      </c>
      <c r="F154" s="173">
        <v>5701.5</v>
      </c>
      <c r="G154" s="173">
        <v>5701.5</v>
      </c>
      <c r="H154" s="173">
        <f t="shared" si="5"/>
        <v>100</v>
      </c>
    </row>
    <row r="155" spans="2:8" s="40" customFormat="1" ht="30" customHeight="1" x14ac:dyDescent="0.25">
      <c r="B155" s="84">
        <v>3237</v>
      </c>
      <c r="C155" s="85"/>
      <c r="D155" s="86"/>
      <c r="E155" s="87" t="s">
        <v>94</v>
      </c>
      <c r="F155" s="173">
        <v>1059.22</v>
      </c>
      <c r="G155" s="173">
        <v>1113.73</v>
      </c>
      <c r="H155" s="173">
        <f t="shared" si="5"/>
        <v>105.14623968580653</v>
      </c>
    </row>
    <row r="156" spans="2:8" s="40" customFormat="1" ht="30" customHeight="1" x14ac:dyDescent="0.25">
      <c r="B156" s="84">
        <v>3239</v>
      </c>
      <c r="C156" s="85"/>
      <c r="D156" s="86"/>
      <c r="E156" s="87" t="s">
        <v>98</v>
      </c>
      <c r="F156" s="173">
        <v>663.61</v>
      </c>
      <c r="G156" s="173"/>
      <c r="H156" s="173">
        <f t="shared" si="5"/>
        <v>0</v>
      </c>
    </row>
    <row r="157" spans="2:8" s="40" customFormat="1" ht="30" customHeight="1" x14ac:dyDescent="0.25">
      <c r="B157" s="84">
        <v>324</v>
      </c>
      <c r="C157" s="85"/>
      <c r="D157" s="86"/>
      <c r="E157" s="87" t="s">
        <v>198</v>
      </c>
      <c r="F157" s="173"/>
      <c r="G157" s="173"/>
      <c r="H157" s="173" t="e">
        <f t="shared" si="5"/>
        <v>#DIV/0!</v>
      </c>
    </row>
    <row r="158" spans="2:8" s="40" customFormat="1" ht="30" customHeight="1" x14ac:dyDescent="0.25">
      <c r="B158" s="84">
        <v>3241</v>
      </c>
      <c r="C158" s="85"/>
      <c r="D158" s="86"/>
      <c r="E158" s="87" t="s">
        <v>198</v>
      </c>
      <c r="F158" s="173"/>
      <c r="G158" s="173"/>
      <c r="H158" s="173" t="e">
        <f t="shared" si="5"/>
        <v>#DIV/0!</v>
      </c>
    </row>
    <row r="159" spans="2:8" s="40" customFormat="1" ht="30" customHeight="1" x14ac:dyDescent="0.25">
      <c r="B159" s="84">
        <v>329</v>
      </c>
      <c r="C159" s="85"/>
      <c r="D159" s="86"/>
      <c r="E159" s="87" t="s">
        <v>100</v>
      </c>
      <c r="F159" s="173">
        <f>SUM(F160,F161)</f>
        <v>8443.17</v>
      </c>
      <c r="G159" s="173">
        <f>SUM(G160,G161)</f>
        <v>7440.96</v>
      </c>
      <c r="H159" s="173">
        <f t="shared" si="5"/>
        <v>88.129932241089548</v>
      </c>
    </row>
    <row r="160" spans="2:8" s="40" customFormat="1" ht="30" customHeight="1" x14ac:dyDescent="0.25">
      <c r="B160" s="84">
        <v>3295</v>
      </c>
      <c r="C160" s="85"/>
      <c r="D160" s="86"/>
      <c r="E160" s="87" t="s">
        <v>105</v>
      </c>
      <c r="F160" s="173">
        <v>4644.37</v>
      </c>
      <c r="G160" s="173">
        <v>4718.2</v>
      </c>
      <c r="H160" s="173">
        <f t="shared" si="5"/>
        <v>101.58966662862778</v>
      </c>
    </row>
    <row r="161" spans="2:8" s="40" customFormat="1" ht="30" customHeight="1" x14ac:dyDescent="0.25">
      <c r="B161" s="84">
        <v>3296</v>
      </c>
      <c r="C161" s="85"/>
      <c r="D161" s="86"/>
      <c r="E161" s="87" t="s">
        <v>106</v>
      </c>
      <c r="F161" s="173">
        <v>3798.8</v>
      </c>
      <c r="G161" s="173">
        <v>2722.76</v>
      </c>
      <c r="H161" s="173">
        <f t="shared" si="5"/>
        <v>71.674212909339801</v>
      </c>
    </row>
    <row r="162" spans="2:8" s="40" customFormat="1" ht="30" customHeight="1" x14ac:dyDescent="0.25">
      <c r="B162" s="84">
        <v>34</v>
      </c>
      <c r="C162" s="85"/>
      <c r="D162" s="86"/>
      <c r="E162" s="87" t="s">
        <v>200</v>
      </c>
      <c r="F162" s="175">
        <f t="shared" ref="F162:G162" si="7">SUM(F163)</f>
        <v>5258.84</v>
      </c>
      <c r="G162" s="175">
        <f t="shared" si="7"/>
        <v>4453.96</v>
      </c>
      <c r="H162" s="173">
        <f t="shared" si="5"/>
        <v>84.694723551201406</v>
      </c>
    </row>
    <row r="163" spans="2:8" s="40" customFormat="1" ht="30" customHeight="1" x14ac:dyDescent="0.25">
      <c r="B163" s="84">
        <v>343</v>
      </c>
      <c r="C163" s="85"/>
      <c r="D163" s="86"/>
      <c r="E163" s="87" t="s">
        <v>109</v>
      </c>
      <c r="F163" s="175">
        <f>SUM(F164)</f>
        <v>5258.84</v>
      </c>
      <c r="G163" s="175">
        <f>SUM(G164)</f>
        <v>4453.96</v>
      </c>
      <c r="H163" s="173">
        <f t="shared" si="5"/>
        <v>84.694723551201406</v>
      </c>
    </row>
    <row r="164" spans="2:8" s="40" customFormat="1" ht="30" customHeight="1" x14ac:dyDescent="0.25">
      <c r="B164" s="84">
        <v>3433</v>
      </c>
      <c r="C164" s="85"/>
      <c r="D164" s="86"/>
      <c r="E164" s="87" t="s">
        <v>112</v>
      </c>
      <c r="F164" s="173">
        <v>5258.84</v>
      </c>
      <c r="G164" s="173">
        <v>4453.96</v>
      </c>
      <c r="H164" s="173">
        <f t="shared" si="5"/>
        <v>84.694723551201406</v>
      </c>
    </row>
    <row r="165" spans="2:8" s="40" customFormat="1" ht="30" customHeight="1" x14ac:dyDescent="0.25">
      <c r="B165" s="84">
        <v>37</v>
      </c>
      <c r="C165" s="85"/>
      <c r="D165" s="86"/>
      <c r="E165" s="87" t="s">
        <v>203</v>
      </c>
      <c r="F165" s="173"/>
      <c r="G165" s="173">
        <v>817.49</v>
      </c>
      <c r="H165" s="173" t="e">
        <f t="shared" si="5"/>
        <v>#DIV/0!</v>
      </c>
    </row>
    <row r="166" spans="2:8" s="40" customFormat="1" ht="30" customHeight="1" x14ac:dyDescent="0.25">
      <c r="B166" s="84">
        <v>372</v>
      </c>
      <c r="C166" s="85"/>
      <c r="D166" s="86"/>
      <c r="E166" s="87" t="s">
        <v>204</v>
      </c>
      <c r="F166" s="173"/>
      <c r="G166" s="173">
        <v>817.49</v>
      </c>
      <c r="H166" s="173" t="e">
        <f t="shared" si="5"/>
        <v>#DIV/0!</v>
      </c>
    </row>
    <row r="167" spans="2:8" s="40" customFormat="1" ht="30" customHeight="1" x14ac:dyDescent="0.25">
      <c r="B167" s="84">
        <v>3722</v>
      </c>
      <c r="C167" s="85"/>
      <c r="D167" s="86"/>
      <c r="E167" s="87" t="s">
        <v>116</v>
      </c>
      <c r="F167" s="173"/>
      <c r="G167" s="173">
        <v>817.49</v>
      </c>
      <c r="H167" s="173" t="e">
        <f t="shared" si="5"/>
        <v>#DIV/0!</v>
      </c>
    </row>
    <row r="168" spans="2:8" s="40" customFormat="1" ht="30" customHeight="1" x14ac:dyDescent="0.25">
      <c r="B168" s="233" t="s">
        <v>191</v>
      </c>
      <c r="C168" s="234"/>
      <c r="D168" s="235"/>
      <c r="E168" s="91" t="s">
        <v>192</v>
      </c>
      <c r="F168" s="176">
        <v>462.87</v>
      </c>
      <c r="G168" s="176">
        <v>39.159999999999997</v>
      </c>
      <c r="H168" s="176">
        <f t="shared" si="5"/>
        <v>8.4602588199710489</v>
      </c>
    </row>
    <row r="169" spans="2:8" s="40" customFormat="1" ht="30" customHeight="1" x14ac:dyDescent="0.25">
      <c r="B169" s="236">
        <v>3</v>
      </c>
      <c r="C169" s="236"/>
      <c r="D169" s="236"/>
      <c r="E169" s="41" t="s">
        <v>3</v>
      </c>
      <c r="F169" s="173">
        <v>462.87</v>
      </c>
      <c r="G169" s="173">
        <v>39.159999999999997</v>
      </c>
      <c r="H169" s="173">
        <f t="shared" si="5"/>
        <v>8.4602588199710489</v>
      </c>
    </row>
    <row r="170" spans="2:8" s="40" customFormat="1" ht="30" customHeight="1" x14ac:dyDescent="0.25">
      <c r="B170" s="237">
        <v>32</v>
      </c>
      <c r="C170" s="234"/>
      <c r="D170" s="235"/>
      <c r="E170" s="41" t="s">
        <v>12</v>
      </c>
      <c r="F170" s="173">
        <f>SUM(F171,F174,F177)</f>
        <v>462.87</v>
      </c>
      <c r="G170" s="173">
        <f>SUM(G171,G174,G177)</f>
        <v>39.159999999999997</v>
      </c>
      <c r="H170" s="173">
        <f t="shared" si="5"/>
        <v>8.4602588199710489</v>
      </c>
    </row>
    <row r="171" spans="2:8" s="40" customFormat="1" ht="30" customHeight="1" x14ac:dyDescent="0.25">
      <c r="B171" s="84">
        <v>321</v>
      </c>
      <c r="C171" s="85"/>
      <c r="D171" s="86"/>
      <c r="E171" s="92" t="s">
        <v>25</v>
      </c>
      <c r="F171" s="173">
        <f t="shared" ref="F171:G171" si="8">SUM(F172,F173)</f>
        <v>0</v>
      </c>
      <c r="G171" s="173">
        <f t="shared" si="8"/>
        <v>0</v>
      </c>
      <c r="H171" s="173" t="e">
        <f t="shared" si="5"/>
        <v>#DIV/0!</v>
      </c>
    </row>
    <row r="172" spans="2:8" s="40" customFormat="1" ht="30" customHeight="1" x14ac:dyDescent="0.25">
      <c r="B172" s="84">
        <v>3211</v>
      </c>
      <c r="C172" s="85"/>
      <c r="D172" s="86"/>
      <c r="E172" s="92" t="s">
        <v>26</v>
      </c>
      <c r="F172" s="173"/>
      <c r="G172" s="173"/>
      <c r="H172" s="173" t="e">
        <f t="shared" si="5"/>
        <v>#DIV/0!</v>
      </c>
    </row>
    <row r="173" spans="2:8" s="40" customFormat="1" ht="30" customHeight="1" x14ac:dyDescent="0.25">
      <c r="B173" s="84">
        <v>3213</v>
      </c>
      <c r="C173" s="85"/>
      <c r="D173" s="86"/>
      <c r="E173" s="92" t="s">
        <v>72</v>
      </c>
      <c r="F173" s="173"/>
      <c r="G173" s="173"/>
      <c r="H173" s="173" t="e">
        <f t="shared" si="5"/>
        <v>#DIV/0!</v>
      </c>
    </row>
    <row r="174" spans="2:8" s="40" customFormat="1" ht="30" customHeight="1" x14ac:dyDescent="0.25">
      <c r="B174" s="84">
        <v>322</v>
      </c>
      <c r="C174" s="85"/>
      <c r="D174" s="86"/>
      <c r="E174" s="92" t="s">
        <v>74</v>
      </c>
      <c r="F174" s="173">
        <f>SUM(F175,F176)</f>
        <v>462.87</v>
      </c>
      <c r="G174" s="173">
        <f>SUM(G175,G176)</f>
        <v>39.159999999999997</v>
      </c>
      <c r="H174" s="173">
        <f t="shared" si="5"/>
        <v>8.4602588199710489</v>
      </c>
    </row>
    <row r="175" spans="2:8" s="40" customFormat="1" ht="30" customHeight="1" x14ac:dyDescent="0.25">
      <c r="B175" s="84">
        <v>3221</v>
      </c>
      <c r="C175" s="85"/>
      <c r="D175" s="86"/>
      <c r="E175" s="92" t="s">
        <v>76</v>
      </c>
      <c r="F175" s="173">
        <v>462.87</v>
      </c>
      <c r="G175" s="173">
        <v>39.159999999999997</v>
      </c>
      <c r="H175" s="173">
        <f t="shared" si="5"/>
        <v>8.4602588199710489</v>
      </c>
    </row>
    <row r="176" spans="2:8" s="40" customFormat="1" ht="30" customHeight="1" x14ac:dyDescent="0.25">
      <c r="B176" s="84">
        <v>3222</v>
      </c>
      <c r="C176" s="85"/>
      <c r="D176" s="86"/>
      <c r="E176" s="92" t="s">
        <v>77</v>
      </c>
      <c r="F176" s="173"/>
      <c r="G176" s="173"/>
      <c r="H176" s="173" t="e">
        <f t="shared" si="5"/>
        <v>#DIV/0!</v>
      </c>
    </row>
    <row r="177" spans="2:8" s="40" customFormat="1" ht="30" customHeight="1" x14ac:dyDescent="0.25">
      <c r="B177" s="84">
        <v>323</v>
      </c>
      <c r="C177" s="85"/>
      <c r="D177" s="86"/>
      <c r="E177" s="87" t="s">
        <v>84</v>
      </c>
      <c r="F177" s="173">
        <f t="shared" ref="F177:G177" si="9">SUM(F178,F179)</f>
        <v>0</v>
      </c>
      <c r="G177" s="173">
        <f t="shared" si="9"/>
        <v>0</v>
      </c>
      <c r="H177" s="173" t="e">
        <f t="shared" si="5"/>
        <v>#DIV/0!</v>
      </c>
    </row>
    <row r="178" spans="2:8" s="40" customFormat="1" ht="30" customHeight="1" x14ac:dyDescent="0.25">
      <c r="B178" s="84">
        <v>3237</v>
      </c>
      <c r="C178" s="85"/>
      <c r="D178" s="86"/>
      <c r="E178" s="87" t="s">
        <v>94</v>
      </c>
      <c r="F178" s="173"/>
      <c r="G178" s="173"/>
      <c r="H178" s="173" t="e">
        <f t="shared" si="5"/>
        <v>#DIV/0!</v>
      </c>
    </row>
    <row r="179" spans="2:8" s="40" customFormat="1" ht="30" customHeight="1" x14ac:dyDescent="0.25">
      <c r="B179" s="84">
        <v>3239</v>
      </c>
      <c r="C179" s="85"/>
      <c r="D179" s="86"/>
      <c r="E179" s="87" t="s">
        <v>98</v>
      </c>
      <c r="F179" s="173"/>
      <c r="G179" s="173"/>
      <c r="H179" s="173" t="e">
        <f t="shared" si="5"/>
        <v>#DIV/0!</v>
      </c>
    </row>
    <row r="180" spans="2:8" s="40" customFormat="1" ht="30" customHeight="1" x14ac:dyDescent="0.25">
      <c r="B180" s="233" t="s">
        <v>193</v>
      </c>
      <c r="C180" s="234"/>
      <c r="D180" s="235"/>
      <c r="E180" s="91" t="s">
        <v>194</v>
      </c>
      <c r="F180" s="176">
        <v>1728.74</v>
      </c>
      <c r="G180" s="176">
        <v>2765.68</v>
      </c>
      <c r="H180" s="176">
        <f t="shared" si="5"/>
        <v>159.98241493804736</v>
      </c>
    </row>
    <row r="181" spans="2:8" s="40" customFormat="1" ht="30" customHeight="1" x14ac:dyDescent="0.25">
      <c r="B181" s="236">
        <v>3</v>
      </c>
      <c r="C181" s="236"/>
      <c r="D181" s="236"/>
      <c r="E181" s="41" t="s">
        <v>3</v>
      </c>
      <c r="F181" s="173">
        <v>1728.74</v>
      </c>
      <c r="G181" s="173">
        <f>G182</f>
        <v>2765.6800000000003</v>
      </c>
      <c r="H181" s="173">
        <f t="shared" si="5"/>
        <v>159.98241493804738</v>
      </c>
    </row>
    <row r="182" spans="2:8" s="40" customFormat="1" ht="30" customHeight="1" x14ac:dyDescent="0.25">
      <c r="B182" s="237">
        <v>32</v>
      </c>
      <c r="C182" s="234"/>
      <c r="D182" s="235"/>
      <c r="E182" s="41" t="s">
        <v>12</v>
      </c>
      <c r="F182" s="173">
        <v>1728.74</v>
      </c>
      <c r="G182" s="173">
        <f>SUM(G183,G185,G187)</f>
        <v>2765.6800000000003</v>
      </c>
      <c r="H182" s="173">
        <f t="shared" si="5"/>
        <v>159.98241493804738</v>
      </c>
    </row>
    <row r="183" spans="2:8" s="40" customFormat="1" ht="30" customHeight="1" x14ac:dyDescent="0.25">
      <c r="B183" s="84">
        <v>321</v>
      </c>
      <c r="C183" s="85"/>
      <c r="D183" s="86"/>
      <c r="E183" s="92" t="s">
        <v>25</v>
      </c>
      <c r="F183" s="173">
        <v>1728.74</v>
      </c>
      <c r="G183" s="173">
        <v>1728.74</v>
      </c>
      <c r="H183" s="173">
        <f t="shared" si="5"/>
        <v>100</v>
      </c>
    </row>
    <row r="184" spans="2:8" s="40" customFormat="1" ht="30" customHeight="1" x14ac:dyDescent="0.25">
      <c r="B184" s="84">
        <v>3211</v>
      </c>
      <c r="C184" s="85"/>
      <c r="D184" s="86"/>
      <c r="E184" s="92" t="s">
        <v>26</v>
      </c>
      <c r="F184" s="173">
        <v>1728.74</v>
      </c>
      <c r="G184" s="173">
        <v>1728.74</v>
      </c>
      <c r="H184" s="173">
        <f t="shared" si="5"/>
        <v>100</v>
      </c>
    </row>
    <row r="185" spans="2:8" s="40" customFormat="1" ht="30" customHeight="1" x14ac:dyDescent="0.25">
      <c r="B185" s="160">
        <v>322</v>
      </c>
      <c r="C185" s="161"/>
      <c r="D185" s="162"/>
      <c r="E185" s="92" t="s">
        <v>74</v>
      </c>
      <c r="F185" s="173"/>
      <c r="G185" s="173">
        <v>238.16</v>
      </c>
      <c r="H185" s="173" t="e">
        <f t="shared" si="5"/>
        <v>#DIV/0!</v>
      </c>
    </row>
    <row r="186" spans="2:8" s="40" customFormat="1" ht="30" customHeight="1" x14ac:dyDescent="0.25">
      <c r="B186" s="160">
        <v>3222</v>
      </c>
      <c r="C186" s="161"/>
      <c r="D186" s="162"/>
      <c r="E186" s="92" t="s">
        <v>77</v>
      </c>
      <c r="F186" s="173"/>
      <c r="G186" s="173">
        <v>238.16</v>
      </c>
      <c r="H186" s="173" t="e">
        <f t="shared" si="5"/>
        <v>#DIV/0!</v>
      </c>
    </row>
    <row r="187" spans="2:8" s="40" customFormat="1" ht="30" customHeight="1" x14ac:dyDescent="0.25">
      <c r="B187" s="187">
        <v>323</v>
      </c>
      <c r="C187" s="184"/>
      <c r="D187" s="185"/>
      <c r="E187" s="92" t="s">
        <v>98</v>
      </c>
      <c r="F187" s="173"/>
      <c r="G187" s="173">
        <v>798.78</v>
      </c>
      <c r="H187" s="173" t="e">
        <f t="shared" si="5"/>
        <v>#DIV/0!</v>
      </c>
    </row>
    <row r="188" spans="2:8" s="40" customFormat="1" ht="30" customHeight="1" x14ac:dyDescent="0.25">
      <c r="B188" s="187">
        <v>3239</v>
      </c>
      <c r="C188" s="184"/>
      <c r="D188" s="185"/>
      <c r="E188" s="92" t="s">
        <v>275</v>
      </c>
      <c r="F188" s="173"/>
      <c r="G188" s="173">
        <v>798.78</v>
      </c>
      <c r="H188" s="173"/>
    </row>
    <row r="189" spans="2:8" s="40" customFormat="1" ht="39" customHeight="1" x14ac:dyDescent="0.25">
      <c r="B189" s="233" t="s">
        <v>250</v>
      </c>
      <c r="C189" s="234"/>
      <c r="D189" s="235"/>
      <c r="E189" s="91" t="s">
        <v>276</v>
      </c>
      <c r="F189" s="176">
        <v>73</v>
      </c>
      <c r="G189" s="176"/>
      <c r="H189" s="176">
        <f t="shared" si="5"/>
        <v>0</v>
      </c>
    </row>
    <row r="190" spans="2:8" s="40" customFormat="1" ht="30" customHeight="1" x14ac:dyDescent="0.25">
      <c r="B190" s="160">
        <v>4</v>
      </c>
      <c r="C190" s="161"/>
      <c r="D190" s="162"/>
      <c r="E190" s="92" t="s">
        <v>248</v>
      </c>
      <c r="F190" s="173">
        <v>73</v>
      </c>
      <c r="G190" s="173"/>
      <c r="H190" s="173">
        <f t="shared" si="5"/>
        <v>0</v>
      </c>
    </row>
    <row r="191" spans="2:8" s="40" customFormat="1" ht="30" customHeight="1" x14ac:dyDescent="0.25">
      <c r="B191" s="160">
        <v>42</v>
      </c>
      <c r="C191" s="161"/>
      <c r="D191" s="162"/>
      <c r="E191" s="87" t="s">
        <v>251</v>
      </c>
      <c r="F191" s="173">
        <v>73</v>
      </c>
      <c r="G191" s="173"/>
      <c r="H191" s="173">
        <f t="shared" si="5"/>
        <v>0</v>
      </c>
    </row>
    <row r="192" spans="2:8" s="40" customFormat="1" ht="30" customHeight="1" x14ac:dyDescent="0.25">
      <c r="B192" s="160">
        <v>424</v>
      </c>
      <c r="C192" s="161"/>
      <c r="D192" s="162"/>
      <c r="E192" s="87" t="s">
        <v>205</v>
      </c>
      <c r="F192" s="173"/>
      <c r="G192" s="173"/>
      <c r="H192" s="173" t="e">
        <f t="shared" si="5"/>
        <v>#DIV/0!</v>
      </c>
    </row>
    <row r="193" spans="2:8" s="40" customFormat="1" ht="30" customHeight="1" x14ac:dyDescent="0.25">
      <c r="B193" s="160">
        <v>4241</v>
      </c>
      <c r="C193" s="161"/>
      <c r="D193" s="162"/>
      <c r="E193" s="92" t="s">
        <v>128</v>
      </c>
      <c r="F193" s="173">
        <v>73</v>
      </c>
      <c r="G193" s="173"/>
      <c r="H193" s="173">
        <f t="shared" si="5"/>
        <v>0</v>
      </c>
    </row>
    <row r="194" spans="2:8" s="40" customFormat="1" ht="30" customHeight="1" x14ac:dyDescent="0.25">
      <c r="B194" s="229" t="s">
        <v>231</v>
      </c>
      <c r="C194" s="230"/>
      <c r="D194" s="231"/>
      <c r="E194" s="88" t="s">
        <v>252</v>
      </c>
      <c r="F194" s="176">
        <f>SUM(F195,F204)</f>
        <v>31903.08</v>
      </c>
      <c r="G194" s="176">
        <f>SUM(G195,G204)</f>
        <v>27412.39</v>
      </c>
      <c r="H194" s="176">
        <f t="shared" si="5"/>
        <v>85.923960946717358</v>
      </c>
    </row>
    <row r="195" spans="2:8" s="40" customFormat="1" ht="30" customHeight="1" x14ac:dyDescent="0.25">
      <c r="B195" s="233" t="s">
        <v>185</v>
      </c>
      <c r="C195" s="234"/>
      <c r="D195" s="235"/>
      <c r="E195" s="87" t="s">
        <v>253</v>
      </c>
      <c r="F195" s="173">
        <v>49.61</v>
      </c>
      <c r="G195" s="173"/>
      <c r="H195" s="173">
        <f t="shared" si="5"/>
        <v>0</v>
      </c>
    </row>
    <row r="196" spans="2:8" s="40" customFormat="1" ht="30" customHeight="1" x14ac:dyDescent="0.25">
      <c r="B196" s="236">
        <v>3</v>
      </c>
      <c r="C196" s="236"/>
      <c r="D196" s="236"/>
      <c r="E196" s="41" t="s">
        <v>3</v>
      </c>
      <c r="F196" s="173">
        <v>49.61</v>
      </c>
      <c r="G196" s="173"/>
      <c r="H196" s="173">
        <f t="shared" si="5"/>
        <v>0</v>
      </c>
    </row>
    <row r="197" spans="2:8" s="40" customFormat="1" ht="30" customHeight="1" x14ac:dyDescent="0.25">
      <c r="B197" s="84">
        <v>37</v>
      </c>
      <c r="C197" s="85"/>
      <c r="D197" s="86"/>
      <c r="E197" s="87" t="s">
        <v>203</v>
      </c>
      <c r="F197" s="173">
        <v>49.61</v>
      </c>
      <c r="G197" s="173"/>
      <c r="H197" s="173">
        <f t="shared" si="5"/>
        <v>0</v>
      </c>
    </row>
    <row r="198" spans="2:8" s="40" customFormat="1" ht="30" customHeight="1" x14ac:dyDescent="0.25">
      <c r="B198" s="84">
        <v>372</v>
      </c>
      <c r="C198" s="85"/>
      <c r="D198" s="86"/>
      <c r="E198" s="87" t="s">
        <v>204</v>
      </c>
      <c r="F198" s="173">
        <v>49.61</v>
      </c>
      <c r="G198" s="173"/>
      <c r="H198" s="173">
        <f t="shared" si="5"/>
        <v>0</v>
      </c>
    </row>
    <row r="199" spans="2:8" s="40" customFormat="1" ht="30" customHeight="1" x14ac:dyDescent="0.25">
      <c r="B199" s="84">
        <v>3722</v>
      </c>
      <c r="C199" s="85"/>
      <c r="D199" s="86"/>
      <c r="E199" s="87" t="s">
        <v>116</v>
      </c>
      <c r="F199" s="173">
        <v>49.61</v>
      </c>
      <c r="G199" s="173"/>
      <c r="H199" s="173">
        <f t="shared" si="5"/>
        <v>0</v>
      </c>
    </row>
    <row r="200" spans="2:8" s="40" customFormat="1" ht="30" customHeight="1" x14ac:dyDescent="0.25">
      <c r="B200" s="84">
        <v>4</v>
      </c>
      <c r="C200" s="85"/>
      <c r="D200" s="86"/>
      <c r="E200" s="92" t="s">
        <v>5</v>
      </c>
      <c r="F200" s="173"/>
      <c r="G200" s="173"/>
      <c r="H200" s="173" t="e">
        <f t="shared" si="5"/>
        <v>#DIV/0!</v>
      </c>
    </row>
    <row r="201" spans="2:8" s="40" customFormat="1" ht="30" customHeight="1" x14ac:dyDescent="0.25">
      <c r="B201" s="84">
        <v>42</v>
      </c>
      <c r="C201" s="85"/>
      <c r="D201" s="86"/>
      <c r="E201" s="87" t="s">
        <v>119</v>
      </c>
      <c r="F201" s="173"/>
      <c r="G201" s="173"/>
      <c r="H201" s="173" t="e">
        <f t="shared" si="5"/>
        <v>#DIV/0!</v>
      </c>
    </row>
    <row r="202" spans="2:8" s="40" customFormat="1" ht="30" customHeight="1" x14ac:dyDescent="0.25">
      <c r="B202" s="84">
        <v>424</v>
      </c>
      <c r="C202" s="85"/>
      <c r="D202" s="86"/>
      <c r="E202" s="87" t="s">
        <v>205</v>
      </c>
      <c r="F202" s="173"/>
      <c r="G202" s="173"/>
      <c r="H202" s="173" t="e">
        <f t="shared" si="5"/>
        <v>#DIV/0!</v>
      </c>
    </row>
    <row r="203" spans="2:8" s="40" customFormat="1" ht="30" customHeight="1" x14ac:dyDescent="0.25">
      <c r="B203" s="84">
        <v>4241</v>
      </c>
      <c r="C203" s="85"/>
      <c r="D203" s="86"/>
      <c r="E203" s="87" t="s">
        <v>128</v>
      </c>
      <c r="F203" s="173"/>
      <c r="G203" s="173"/>
      <c r="H203" s="173" t="e">
        <f t="shared" si="5"/>
        <v>#DIV/0!</v>
      </c>
    </row>
    <row r="204" spans="2:8" s="40" customFormat="1" ht="30" customHeight="1" x14ac:dyDescent="0.25">
      <c r="B204" s="233" t="s">
        <v>254</v>
      </c>
      <c r="C204" s="234"/>
      <c r="D204" s="235"/>
      <c r="E204" s="91" t="s">
        <v>255</v>
      </c>
      <c r="F204" s="176">
        <f>SUM(F205,F209)</f>
        <v>31853.47</v>
      </c>
      <c r="G204" s="176">
        <f>SUM(G205,G209)</f>
        <v>27412.39</v>
      </c>
      <c r="H204" s="173">
        <f t="shared" si="5"/>
        <v>86.057782715666448</v>
      </c>
    </row>
    <row r="205" spans="2:8" s="40" customFormat="1" ht="30" customHeight="1" x14ac:dyDescent="0.25">
      <c r="B205" s="160">
        <v>3</v>
      </c>
      <c r="C205" s="161"/>
      <c r="D205" s="162"/>
      <c r="E205" s="87" t="s">
        <v>3</v>
      </c>
      <c r="F205" s="173">
        <v>21235.65</v>
      </c>
      <c r="G205" s="173">
        <v>23430.13</v>
      </c>
      <c r="H205" s="173">
        <f t="shared" ref="H205:H268" si="10">(G205/F205*100)</f>
        <v>110.3339431569083</v>
      </c>
    </row>
    <row r="206" spans="2:8" s="40" customFormat="1" ht="30" customHeight="1" x14ac:dyDescent="0.25">
      <c r="B206" s="160">
        <v>37</v>
      </c>
      <c r="C206" s="161"/>
      <c r="D206" s="162"/>
      <c r="E206" s="87" t="s">
        <v>203</v>
      </c>
      <c r="F206" s="173">
        <v>21235.65</v>
      </c>
      <c r="G206" s="173">
        <v>23430.13</v>
      </c>
      <c r="H206" s="173">
        <f t="shared" si="10"/>
        <v>110.3339431569083</v>
      </c>
    </row>
    <row r="207" spans="2:8" s="40" customFormat="1" ht="30" customHeight="1" x14ac:dyDescent="0.25">
      <c r="B207" s="160">
        <v>372</v>
      </c>
      <c r="C207" s="161"/>
      <c r="D207" s="162"/>
      <c r="E207" s="87" t="s">
        <v>204</v>
      </c>
      <c r="F207" s="173">
        <v>21235.65</v>
      </c>
      <c r="G207" s="173">
        <v>23430.13</v>
      </c>
      <c r="H207" s="173">
        <f t="shared" si="10"/>
        <v>110.3339431569083</v>
      </c>
    </row>
    <row r="208" spans="2:8" s="40" customFormat="1" ht="30" customHeight="1" x14ac:dyDescent="0.25">
      <c r="B208" s="160">
        <v>3722</v>
      </c>
      <c r="C208" s="161"/>
      <c r="D208" s="162"/>
      <c r="E208" s="87" t="s">
        <v>116</v>
      </c>
      <c r="F208" s="173">
        <v>21235.65</v>
      </c>
      <c r="G208" s="173">
        <v>23430.13</v>
      </c>
      <c r="H208" s="173">
        <f t="shared" si="10"/>
        <v>110.3339431569083</v>
      </c>
    </row>
    <row r="209" spans="2:8" s="40" customFormat="1" ht="30" customHeight="1" x14ac:dyDescent="0.25">
      <c r="B209" s="170">
        <v>4</v>
      </c>
      <c r="C209" s="171"/>
      <c r="D209" s="172"/>
      <c r="E209" s="87" t="s">
        <v>5</v>
      </c>
      <c r="F209" s="173">
        <v>10617.82</v>
      </c>
      <c r="G209" s="173">
        <v>3982.26</v>
      </c>
      <c r="H209" s="173">
        <f t="shared" si="10"/>
        <v>37.505438969581327</v>
      </c>
    </row>
    <row r="210" spans="2:8" s="40" customFormat="1" ht="30" customHeight="1" x14ac:dyDescent="0.25">
      <c r="B210" s="170">
        <v>42</v>
      </c>
      <c r="C210" s="171"/>
      <c r="D210" s="172"/>
      <c r="E210" s="87" t="s">
        <v>119</v>
      </c>
      <c r="F210" s="173">
        <v>10617.82</v>
      </c>
      <c r="G210" s="173">
        <v>3982.26</v>
      </c>
      <c r="H210" s="173">
        <f t="shared" si="10"/>
        <v>37.505438969581327</v>
      </c>
    </row>
    <row r="211" spans="2:8" s="40" customFormat="1" ht="30" customHeight="1" x14ac:dyDescent="0.25">
      <c r="B211" s="170">
        <v>424</v>
      </c>
      <c r="C211" s="171"/>
      <c r="D211" s="172"/>
      <c r="E211" s="87" t="s">
        <v>205</v>
      </c>
      <c r="F211" s="173">
        <v>10617.82</v>
      </c>
      <c r="G211" s="173">
        <v>3982.26</v>
      </c>
      <c r="H211" s="173">
        <f t="shared" si="10"/>
        <v>37.505438969581327</v>
      </c>
    </row>
    <row r="212" spans="2:8" s="40" customFormat="1" ht="30" customHeight="1" x14ac:dyDescent="0.25">
      <c r="B212" s="170">
        <v>4241</v>
      </c>
      <c r="C212" s="171"/>
      <c r="D212" s="172"/>
      <c r="E212" s="87" t="s">
        <v>128</v>
      </c>
      <c r="F212" s="173">
        <v>10617.82</v>
      </c>
      <c r="G212" s="173">
        <v>3982.26</v>
      </c>
      <c r="H212" s="173">
        <f t="shared" si="10"/>
        <v>37.505438969581327</v>
      </c>
    </row>
    <row r="213" spans="2:8" s="40" customFormat="1" ht="30" customHeight="1" x14ac:dyDescent="0.25">
      <c r="B213" s="229" t="s">
        <v>230</v>
      </c>
      <c r="C213" s="230"/>
      <c r="D213" s="231"/>
      <c r="E213" s="91" t="s">
        <v>206</v>
      </c>
      <c r="F213" s="176">
        <v>95104.91</v>
      </c>
      <c r="G213" s="176">
        <v>104253.46</v>
      </c>
      <c r="H213" s="176">
        <f t="shared" si="10"/>
        <v>109.61942974342756</v>
      </c>
    </row>
    <row r="214" spans="2:8" s="40" customFormat="1" ht="30" customHeight="1" x14ac:dyDescent="0.25">
      <c r="B214" s="233" t="s">
        <v>176</v>
      </c>
      <c r="C214" s="234"/>
      <c r="D214" s="235"/>
      <c r="E214" s="91" t="s">
        <v>190</v>
      </c>
      <c r="F214" s="176">
        <v>95104.91</v>
      </c>
      <c r="G214" s="176">
        <v>104253.46</v>
      </c>
      <c r="H214" s="176">
        <f t="shared" si="10"/>
        <v>109.61942974342756</v>
      </c>
    </row>
    <row r="215" spans="2:8" s="40" customFormat="1" ht="30" customHeight="1" x14ac:dyDescent="0.25">
      <c r="B215" s="236">
        <v>3</v>
      </c>
      <c r="C215" s="236"/>
      <c r="D215" s="236"/>
      <c r="E215" s="41" t="s">
        <v>3</v>
      </c>
      <c r="F215" s="173">
        <v>95104.91</v>
      </c>
      <c r="G215" s="173">
        <v>104253.46</v>
      </c>
      <c r="H215" s="173">
        <f t="shared" si="10"/>
        <v>109.61942974342756</v>
      </c>
    </row>
    <row r="216" spans="2:8" s="40" customFormat="1" ht="30" customHeight="1" x14ac:dyDescent="0.25">
      <c r="B216" s="237">
        <v>32</v>
      </c>
      <c r="C216" s="234"/>
      <c r="D216" s="235"/>
      <c r="E216" s="41" t="s">
        <v>12</v>
      </c>
      <c r="F216" s="173">
        <v>95104.91</v>
      </c>
      <c r="G216" s="173">
        <v>104253.46</v>
      </c>
      <c r="H216" s="173">
        <f t="shared" si="10"/>
        <v>109.61942974342756</v>
      </c>
    </row>
    <row r="217" spans="2:8" s="40" customFormat="1" ht="30" customHeight="1" x14ac:dyDescent="0.25">
      <c r="B217" s="84">
        <v>322</v>
      </c>
      <c r="C217" s="85"/>
      <c r="D217" s="86"/>
      <c r="E217" s="92" t="s">
        <v>74</v>
      </c>
      <c r="F217" s="173">
        <v>95104.91</v>
      </c>
      <c r="G217" s="173">
        <v>104253.46</v>
      </c>
      <c r="H217" s="173">
        <f t="shared" si="10"/>
        <v>109.61942974342756</v>
      </c>
    </row>
    <row r="218" spans="2:8" s="40" customFormat="1" ht="30" customHeight="1" x14ac:dyDescent="0.25">
      <c r="B218" s="84">
        <v>3222</v>
      </c>
      <c r="C218" s="85"/>
      <c r="D218" s="86"/>
      <c r="E218" s="92" t="s">
        <v>77</v>
      </c>
      <c r="F218" s="173">
        <v>95104.91</v>
      </c>
      <c r="G218" s="173">
        <v>104253.46</v>
      </c>
      <c r="H218" s="173">
        <f t="shared" si="10"/>
        <v>109.61942974342756</v>
      </c>
    </row>
    <row r="219" spans="2:8" s="40" customFormat="1" ht="30" customHeight="1" x14ac:dyDescent="0.25">
      <c r="B219" s="238" t="s">
        <v>207</v>
      </c>
      <c r="C219" s="239"/>
      <c r="D219" s="240"/>
      <c r="E219" s="99" t="s">
        <v>208</v>
      </c>
      <c r="F219" s="176">
        <f>SUM(F220,F275,F311,F324,F331)</f>
        <v>268365.47000000009</v>
      </c>
      <c r="G219" s="176">
        <f>SUM(G220,G275,G311,G324,G331)</f>
        <v>265328.61000000004</v>
      </c>
      <c r="H219" s="173">
        <f t="shared" si="10"/>
        <v>98.868386458213109</v>
      </c>
    </row>
    <row r="220" spans="2:8" s="40" customFormat="1" ht="30" customHeight="1" x14ac:dyDescent="0.25">
      <c r="B220" s="229" t="s">
        <v>229</v>
      </c>
      <c r="C220" s="230"/>
      <c r="D220" s="231"/>
      <c r="E220" s="100" t="s">
        <v>209</v>
      </c>
      <c r="F220" s="176">
        <f>SUM(F221,F253,F263)</f>
        <v>216236.81000000003</v>
      </c>
      <c r="G220" s="176">
        <f>SUM(G221,G253,G263)</f>
        <v>212963.16</v>
      </c>
      <c r="H220" s="173">
        <f t="shared" si="10"/>
        <v>98.486081070100866</v>
      </c>
    </row>
    <row r="221" spans="2:8" s="40" customFormat="1" ht="30" customHeight="1" x14ac:dyDescent="0.25">
      <c r="B221" s="233" t="s">
        <v>173</v>
      </c>
      <c r="C221" s="234"/>
      <c r="D221" s="235"/>
      <c r="E221" s="91" t="s">
        <v>174</v>
      </c>
      <c r="F221" s="176">
        <f>SUM(F222,F249)</f>
        <v>176064.12000000002</v>
      </c>
      <c r="G221" s="176">
        <f>SUM(G222,G249)</f>
        <v>171190.47</v>
      </c>
      <c r="H221" s="176">
        <f t="shared" si="10"/>
        <v>97.231889154928325</v>
      </c>
    </row>
    <row r="222" spans="2:8" s="40" customFormat="1" ht="30" customHeight="1" x14ac:dyDescent="0.25">
      <c r="B222" s="236">
        <v>3</v>
      </c>
      <c r="C222" s="236"/>
      <c r="D222" s="236"/>
      <c r="E222" s="41" t="s">
        <v>3</v>
      </c>
      <c r="F222" s="173">
        <f>SUM(F223,F233,F246)</f>
        <v>175798.68000000002</v>
      </c>
      <c r="G222" s="173">
        <f>SUM(G223,G233,G246)</f>
        <v>171190.47</v>
      </c>
      <c r="H222" s="173">
        <f t="shared" si="10"/>
        <v>97.378700454406129</v>
      </c>
    </row>
    <row r="223" spans="2:8" s="40" customFormat="1" ht="30" customHeight="1" x14ac:dyDescent="0.25">
      <c r="B223" s="84">
        <v>31</v>
      </c>
      <c r="C223" s="85"/>
      <c r="D223" s="86"/>
      <c r="E223" s="87" t="s">
        <v>4</v>
      </c>
      <c r="F223" s="173">
        <f>SUM(F224,F228,F230)</f>
        <v>83200.260000000009</v>
      </c>
      <c r="G223" s="173">
        <f>SUM(G224,G228,G230)</f>
        <v>79238.540000000008</v>
      </c>
      <c r="H223" s="173">
        <f t="shared" si="10"/>
        <v>95.23833218790422</v>
      </c>
    </row>
    <row r="224" spans="2:8" s="40" customFormat="1" ht="30" customHeight="1" x14ac:dyDescent="0.25">
      <c r="B224" s="84">
        <v>311</v>
      </c>
      <c r="C224" s="85"/>
      <c r="D224" s="86"/>
      <c r="E224" s="87" t="s">
        <v>23</v>
      </c>
      <c r="F224" s="173">
        <f>SUM(F225:F227)</f>
        <v>69078.33</v>
      </c>
      <c r="G224" s="173">
        <f>SUM(G225:G227)</f>
        <v>65575.05</v>
      </c>
      <c r="H224" s="173">
        <f t="shared" si="10"/>
        <v>94.928539818493007</v>
      </c>
    </row>
    <row r="225" spans="2:8" s="40" customFormat="1" ht="30" customHeight="1" x14ac:dyDescent="0.25">
      <c r="B225" s="84">
        <v>3111</v>
      </c>
      <c r="C225" s="85"/>
      <c r="D225" s="86"/>
      <c r="E225" s="87" t="s">
        <v>24</v>
      </c>
      <c r="F225" s="173">
        <v>69078.33</v>
      </c>
      <c r="G225" s="173">
        <v>65575.05</v>
      </c>
      <c r="H225" s="173">
        <f t="shared" si="10"/>
        <v>94.928539818493007</v>
      </c>
    </row>
    <row r="226" spans="2:8" s="40" customFormat="1" ht="30" customHeight="1" x14ac:dyDescent="0.25">
      <c r="B226" s="84">
        <v>3113</v>
      </c>
      <c r="C226" s="85"/>
      <c r="D226" s="86"/>
      <c r="E226" s="87" t="s">
        <v>64</v>
      </c>
      <c r="F226" s="173"/>
      <c r="G226" s="173"/>
      <c r="H226" s="173" t="e">
        <f t="shared" si="10"/>
        <v>#DIV/0!</v>
      </c>
    </row>
    <row r="227" spans="2:8" s="40" customFormat="1" ht="30" customHeight="1" x14ac:dyDescent="0.25">
      <c r="B227" s="84">
        <v>3114</v>
      </c>
      <c r="C227" s="85"/>
      <c r="D227" s="86"/>
      <c r="E227" s="87" t="s">
        <v>65</v>
      </c>
      <c r="F227" s="173"/>
      <c r="G227" s="173"/>
      <c r="H227" s="173" t="e">
        <f t="shared" si="10"/>
        <v>#DIV/0!</v>
      </c>
    </row>
    <row r="228" spans="2:8" s="40" customFormat="1" ht="30" customHeight="1" x14ac:dyDescent="0.25">
      <c r="B228" s="84">
        <v>312</v>
      </c>
      <c r="C228" s="85"/>
      <c r="D228" s="86"/>
      <c r="E228" s="87" t="s">
        <v>66</v>
      </c>
      <c r="F228" s="173">
        <v>2720</v>
      </c>
      <c r="G228" s="173">
        <v>2839.61</v>
      </c>
      <c r="H228" s="173">
        <f t="shared" si="10"/>
        <v>104.39742647058824</v>
      </c>
    </row>
    <row r="229" spans="2:8" s="40" customFormat="1" ht="30" customHeight="1" x14ac:dyDescent="0.25">
      <c r="B229" s="84">
        <v>3121</v>
      </c>
      <c r="C229" s="85"/>
      <c r="D229" s="86"/>
      <c r="E229" s="87" t="s">
        <v>66</v>
      </c>
      <c r="F229" s="173">
        <v>2720</v>
      </c>
      <c r="G229" s="173">
        <v>2839.61</v>
      </c>
      <c r="H229" s="173">
        <f t="shared" si="10"/>
        <v>104.39742647058824</v>
      </c>
    </row>
    <row r="230" spans="2:8" s="40" customFormat="1" ht="30" customHeight="1" x14ac:dyDescent="0.25">
      <c r="B230" s="84">
        <v>313</v>
      </c>
      <c r="C230" s="85"/>
      <c r="D230" s="86"/>
      <c r="E230" s="87" t="s">
        <v>67</v>
      </c>
      <c r="F230" s="173">
        <f>SUM(F231,F232)</f>
        <v>11401.93</v>
      </c>
      <c r="G230" s="173">
        <f>SUM(G231,G232)</f>
        <v>10823.88</v>
      </c>
      <c r="H230" s="173">
        <f t="shared" si="10"/>
        <v>94.930244265663788</v>
      </c>
    </row>
    <row r="231" spans="2:8" s="40" customFormat="1" ht="30" customHeight="1" x14ac:dyDescent="0.25">
      <c r="B231" s="84">
        <v>3132</v>
      </c>
      <c r="C231" s="85"/>
      <c r="D231" s="86"/>
      <c r="E231" s="87" t="s">
        <v>68</v>
      </c>
      <c r="F231" s="173">
        <v>11392.35</v>
      </c>
      <c r="G231" s="173">
        <v>10814.3</v>
      </c>
      <c r="H231" s="173">
        <f t="shared" si="10"/>
        <v>94.925981031130533</v>
      </c>
    </row>
    <row r="232" spans="2:8" s="40" customFormat="1" ht="30" customHeight="1" x14ac:dyDescent="0.25">
      <c r="B232" s="170">
        <v>3133</v>
      </c>
      <c r="C232" s="171"/>
      <c r="D232" s="172"/>
      <c r="E232" s="87" t="s">
        <v>256</v>
      </c>
      <c r="F232" s="173">
        <v>9.58</v>
      </c>
      <c r="G232" s="173">
        <v>9.58</v>
      </c>
      <c r="H232" s="173">
        <f t="shared" si="10"/>
        <v>100</v>
      </c>
    </row>
    <row r="233" spans="2:8" s="40" customFormat="1" ht="30" customHeight="1" x14ac:dyDescent="0.25">
      <c r="B233" s="237">
        <v>32</v>
      </c>
      <c r="C233" s="234"/>
      <c r="D233" s="235"/>
      <c r="E233" s="41" t="s">
        <v>12</v>
      </c>
      <c r="F233" s="173">
        <f>SUM(F234,F236,F241,F244)</f>
        <v>92343.650000000009</v>
      </c>
      <c r="G233" s="173">
        <f>SUM(G234,G236,G241,G244)</f>
        <v>91697.159999999989</v>
      </c>
      <c r="H233" s="173">
        <f t="shared" si="10"/>
        <v>99.299908548124293</v>
      </c>
    </row>
    <row r="234" spans="2:8" s="40" customFormat="1" ht="30" customHeight="1" x14ac:dyDescent="0.25">
      <c r="B234" s="84">
        <v>321</v>
      </c>
      <c r="C234" s="85"/>
      <c r="D234" s="86"/>
      <c r="E234" s="92" t="s">
        <v>25</v>
      </c>
      <c r="F234" s="173">
        <v>1616.82</v>
      </c>
      <c r="G234" s="173">
        <v>1544.04</v>
      </c>
      <c r="H234" s="173">
        <f t="shared" si="10"/>
        <v>95.49857126952908</v>
      </c>
    </row>
    <row r="235" spans="2:8" s="40" customFormat="1" ht="30" customHeight="1" x14ac:dyDescent="0.25">
      <c r="B235" s="84">
        <v>3212</v>
      </c>
      <c r="C235" s="85"/>
      <c r="D235" s="86"/>
      <c r="E235" s="87" t="s">
        <v>202</v>
      </c>
      <c r="F235" s="173">
        <v>1616.82</v>
      </c>
      <c r="G235" s="173">
        <v>1544.04</v>
      </c>
      <c r="H235" s="173">
        <f t="shared" si="10"/>
        <v>95.49857126952908</v>
      </c>
    </row>
    <row r="236" spans="2:8" s="40" customFormat="1" ht="30" customHeight="1" x14ac:dyDescent="0.25">
      <c r="B236" s="84">
        <v>322</v>
      </c>
      <c r="C236" s="85"/>
      <c r="D236" s="86"/>
      <c r="E236" s="92" t="s">
        <v>74</v>
      </c>
      <c r="F236" s="173">
        <f>SUM(F237:F240)</f>
        <v>90353.55</v>
      </c>
      <c r="G236" s="173">
        <f>SUM(G237:G240)</f>
        <v>89779.839999999997</v>
      </c>
      <c r="H236" s="173">
        <f t="shared" si="10"/>
        <v>99.365038783755594</v>
      </c>
    </row>
    <row r="237" spans="2:8" s="40" customFormat="1" ht="30" customHeight="1" x14ac:dyDescent="0.25">
      <c r="B237" s="84">
        <v>3221</v>
      </c>
      <c r="C237" s="85"/>
      <c r="D237" s="86"/>
      <c r="E237" s="92" t="s">
        <v>76</v>
      </c>
      <c r="F237" s="173">
        <v>398.17</v>
      </c>
      <c r="G237" s="173">
        <v>13.2</v>
      </c>
      <c r="H237" s="173">
        <f t="shared" si="10"/>
        <v>3.3151668885149554</v>
      </c>
    </row>
    <row r="238" spans="2:8" s="40" customFormat="1" ht="30" customHeight="1" x14ac:dyDescent="0.25">
      <c r="B238" s="84">
        <v>3222</v>
      </c>
      <c r="C238" s="85"/>
      <c r="D238" s="86"/>
      <c r="E238" s="92" t="s">
        <v>77</v>
      </c>
      <c r="F238" s="173">
        <v>89955.38</v>
      </c>
      <c r="G238" s="173">
        <v>89766.64</v>
      </c>
      <c r="H238" s="173">
        <f t="shared" si="10"/>
        <v>99.790184867208609</v>
      </c>
    </row>
    <row r="239" spans="2:8" s="40" customFormat="1" ht="30" customHeight="1" x14ac:dyDescent="0.25">
      <c r="B239" s="84">
        <v>3224</v>
      </c>
      <c r="C239" s="85"/>
      <c r="D239" s="86"/>
      <c r="E239" s="87" t="s">
        <v>199</v>
      </c>
      <c r="F239" s="173"/>
      <c r="G239" s="173"/>
      <c r="H239" s="173" t="e">
        <f t="shared" si="10"/>
        <v>#DIV/0!</v>
      </c>
    </row>
    <row r="240" spans="2:8" s="40" customFormat="1" ht="30" customHeight="1" x14ac:dyDescent="0.25">
      <c r="B240" s="84">
        <v>3225</v>
      </c>
      <c r="C240" s="85"/>
      <c r="D240" s="86"/>
      <c r="E240" s="87" t="s">
        <v>82</v>
      </c>
      <c r="F240" s="173"/>
      <c r="G240" s="173"/>
      <c r="H240" s="173" t="e">
        <f t="shared" si="10"/>
        <v>#DIV/0!</v>
      </c>
    </row>
    <row r="241" spans="2:8" s="40" customFormat="1" ht="30" customHeight="1" x14ac:dyDescent="0.25">
      <c r="B241" s="84">
        <v>323</v>
      </c>
      <c r="C241" s="85"/>
      <c r="D241" s="86"/>
      <c r="E241" s="87" t="s">
        <v>84</v>
      </c>
      <c r="F241" s="173"/>
      <c r="G241" s="173"/>
      <c r="H241" s="173" t="e">
        <f t="shared" si="10"/>
        <v>#DIV/0!</v>
      </c>
    </row>
    <row r="242" spans="2:8" s="40" customFormat="1" ht="30" customHeight="1" x14ac:dyDescent="0.25">
      <c r="B242" s="84">
        <v>3232</v>
      </c>
      <c r="C242" s="85"/>
      <c r="D242" s="86"/>
      <c r="E242" s="87" t="s">
        <v>88</v>
      </c>
      <c r="F242" s="173"/>
      <c r="G242" s="173"/>
      <c r="H242" s="173" t="e">
        <f t="shared" si="10"/>
        <v>#DIV/0!</v>
      </c>
    </row>
    <row r="243" spans="2:8" s="40" customFormat="1" ht="30" customHeight="1" x14ac:dyDescent="0.25">
      <c r="B243" s="84">
        <v>3239</v>
      </c>
      <c r="C243" s="85"/>
      <c r="D243" s="86"/>
      <c r="E243" s="87" t="s">
        <v>98</v>
      </c>
      <c r="F243" s="173"/>
      <c r="G243" s="173"/>
      <c r="H243" s="173" t="e">
        <f t="shared" si="10"/>
        <v>#DIV/0!</v>
      </c>
    </row>
    <row r="244" spans="2:8" s="40" customFormat="1" ht="30" customHeight="1" x14ac:dyDescent="0.25">
      <c r="B244" s="84">
        <v>329</v>
      </c>
      <c r="C244" s="85"/>
      <c r="D244" s="86"/>
      <c r="E244" s="87" t="s">
        <v>100</v>
      </c>
      <c r="F244" s="173">
        <v>373.28</v>
      </c>
      <c r="G244" s="173">
        <v>373.28</v>
      </c>
      <c r="H244" s="173">
        <f t="shared" si="10"/>
        <v>100</v>
      </c>
    </row>
    <row r="245" spans="2:8" s="40" customFormat="1" ht="30" customHeight="1" x14ac:dyDescent="0.25">
      <c r="B245" s="84">
        <v>3296</v>
      </c>
      <c r="C245" s="85"/>
      <c r="D245" s="86"/>
      <c r="E245" s="87" t="s">
        <v>106</v>
      </c>
      <c r="F245" s="173">
        <v>373.28</v>
      </c>
      <c r="G245" s="173">
        <v>373.28</v>
      </c>
      <c r="H245" s="173">
        <f t="shared" si="10"/>
        <v>100</v>
      </c>
    </row>
    <row r="246" spans="2:8" s="40" customFormat="1" ht="30" customHeight="1" x14ac:dyDescent="0.25">
      <c r="B246" s="170">
        <v>34</v>
      </c>
      <c r="C246" s="171"/>
      <c r="D246" s="172"/>
      <c r="E246" s="87" t="s">
        <v>200</v>
      </c>
      <c r="F246" s="173">
        <v>254.77</v>
      </c>
      <c r="G246" s="173">
        <v>254.77</v>
      </c>
      <c r="H246" s="173">
        <f t="shared" si="10"/>
        <v>100</v>
      </c>
    </row>
    <row r="247" spans="2:8" s="40" customFormat="1" ht="30" customHeight="1" x14ac:dyDescent="0.25">
      <c r="B247" s="170">
        <v>343</v>
      </c>
      <c r="C247" s="171"/>
      <c r="D247" s="172"/>
      <c r="E247" s="87" t="s">
        <v>109</v>
      </c>
      <c r="F247" s="173">
        <v>254.77</v>
      </c>
      <c r="G247" s="173">
        <v>254.77</v>
      </c>
      <c r="H247" s="173">
        <f t="shared" si="10"/>
        <v>100</v>
      </c>
    </row>
    <row r="248" spans="2:8" s="40" customFormat="1" ht="30" customHeight="1" x14ac:dyDescent="0.25">
      <c r="B248" s="170">
        <v>3433</v>
      </c>
      <c r="C248" s="171"/>
      <c r="D248" s="172"/>
      <c r="E248" s="87" t="s">
        <v>112</v>
      </c>
      <c r="F248" s="173">
        <v>254.77</v>
      </c>
      <c r="G248" s="173">
        <v>254.77</v>
      </c>
      <c r="H248" s="173">
        <f t="shared" si="10"/>
        <v>100</v>
      </c>
    </row>
    <row r="249" spans="2:8" s="40" customFormat="1" ht="30" customHeight="1" x14ac:dyDescent="0.25">
      <c r="B249" s="170">
        <v>4</v>
      </c>
      <c r="C249" s="171"/>
      <c r="D249" s="172"/>
      <c r="E249" s="87" t="s">
        <v>5</v>
      </c>
      <c r="F249" s="173">
        <v>265.44</v>
      </c>
      <c r="G249" s="173"/>
      <c r="H249" s="173">
        <f t="shared" si="10"/>
        <v>0</v>
      </c>
    </row>
    <row r="250" spans="2:8" s="40" customFormat="1" ht="30" customHeight="1" x14ac:dyDescent="0.25">
      <c r="B250" s="170">
        <v>42</v>
      </c>
      <c r="C250" s="171"/>
      <c r="D250" s="172"/>
      <c r="E250" s="87" t="s">
        <v>119</v>
      </c>
      <c r="F250" s="173">
        <v>265.44</v>
      </c>
      <c r="G250" s="173"/>
      <c r="H250" s="173">
        <f t="shared" si="10"/>
        <v>0</v>
      </c>
    </row>
    <row r="251" spans="2:8" s="40" customFormat="1" ht="30" customHeight="1" x14ac:dyDescent="0.25">
      <c r="B251" s="170">
        <v>422</v>
      </c>
      <c r="C251" s="171"/>
      <c r="D251" s="172"/>
      <c r="E251" s="87" t="s">
        <v>120</v>
      </c>
      <c r="F251" s="173">
        <v>265.44</v>
      </c>
      <c r="G251" s="173"/>
      <c r="H251" s="173">
        <f t="shared" si="10"/>
        <v>0</v>
      </c>
    </row>
    <row r="252" spans="2:8" s="40" customFormat="1" ht="30" customHeight="1" x14ac:dyDescent="0.25">
      <c r="B252" s="170">
        <v>4221</v>
      </c>
      <c r="C252" s="171"/>
      <c r="D252" s="172"/>
      <c r="E252" s="87" t="s">
        <v>122</v>
      </c>
      <c r="F252" s="173">
        <v>265.44</v>
      </c>
      <c r="G252" s="173"/>
      <c r="H252" s="173">
        <f t="shared" si="10"/>
        <v>0</v>
      </c>
    </row>
    <row r="253" spans="2:8" s="40" customFormat="1" ht="30" customHeight="1" x14ac:dyDescent="0.25">
      <c r="B253" s="233" t="s">
        <v>185</v>
      </c>
      <c r="C253" s="234"/>
      <c r="D253" s="235"/>
      <c r="E253" s="91" t="s">
        <v>253</v>
      </c>
      <c r="F253" s="176">
        <f>F254</f>
        <v>2347.69</v>
      </c>
      <c r="G253" s="176">
        <f>G254</f>
        <v>2347.69</v>
      </c>
      <c r="H253" s="176">
        <f t="shared" si="10"/>
        <v>100</v>
      </c>
    </row>
    <row r="254" spans="2:8" s="40" customFormat="1" ht="30" customHeight="1" x14ac:dyDescent="0.25">
      <c r="B254" s="170">
        <v>3</v>
      </c>
      <c r="C254" s="171"/>
      <c r="D254" s="172"/>
      <c r="E254" s="87" t="s">
        <v>3</v>
      </c>
      <c r="F254" s="173">
        <f>SUM(F255,F260)</f>
        <v>2347.69</v>
      </c>
      <c r="G254" s="173">
        <f>SUM(G255,G260)</f>
        <v>2347.69</v>
      </c>
      <c r="H254" s="173">
        <f t="shared" si="10"/>
        <v>100</v>
      </c>
    </row>
    <row r="255" spans="2:8" s="40" customFormat="1" ht="30" customHeight="1" x14ac:dyDescent="0.25">
      <c r="B255" s="170">
        <v>31</v>
      </c>
      <c r="C255" s="171"/>
      <c r="D255" s="172"/>
      <c r="E255" s="87" t="s">
        <v>4</v>
      </c>
      <c r="F255" s="173">
        <f>SUM(F256,F258)</f>
        <v>2214.96</v>
      </c>
      <c r="G255" s="173">
        <f>SUM(G256,G258)</f>
        <v>2214.96</v>
      </c>
      <c r="H255" s="173">
        <f t="shared" si="10"/>
        <v>100</v>
      </c>
    </row>
    <row r="256" spans="2:8" s="40" customFormat="1" ht="30" customHeight="1" x14ac:dyDescent="0.25">
      <c r="B256" s="170">
        <v>311</v>
      </c>
      <c r="C256" s="171"/>
      <c r="D256" s="172"/>
      <c r="E256" s="87" t="s">
        <v>23</v>
      </c>
      <c r="F256" s="173">
        <v>1901.25</v>
      </c>
      <c r="G256" s="173">
        <v>1901.25</v>
      </c>
      <c r="H256" s="173">
        <f t="shared" si="10"/>
        <v>100</v>
      </c>
    </row>
    <row r="257" spans="2:8" s="40" customFormat="1" ht="30" customHeight="1" x14ac:dyDescent="0.25">
      <c r="B257" s="170">
        <v>3111</v>
      </c>
      <c r="C257" s="171"/>
      <c r="D257" s="172"/>
      <c r="E257" s="87" t="s">
        <v>24</v>
      </c>
      <c r="F257" s="173">
        <v>1901.25</v>
      </c>
      <c r="G257" s="173">
        <v>1901.25</v>
      </c>
      <c r="H257" s="173">
        <f t="shared" si="10"/>
        <v>100</v>
      </c>
    </row>
    <row r="258" spans="2:8" s="40" customFormat="1" ht="30" customHeight="1" x14ac:dyDescent="0.25">
      <c r="B258" s="170">
        <v>313</v>
      </c>
      <c r="C258" s="171"/>
      <c r="D258" s="172"/>
      <c r="E258" s="87" t="s">
        <v>67</v>
      </c>
      <c r="F258" s="173">
        <v>313.70999999999998</v>
      </c>
      <c r="G258" s="173">
        <v>313.70999999999998</v>
      </c>
      <c r="H258" s="173">
        <f t="shared" si="10"/>
        <v>100</v>
      </c>
    </row>
    <row r="259" spans="2:8" s="40" customFormat="1" ht="30" customHeight="1" x14ac:dyDescent="0.25">
      <c r="B259" s="170">
        <v>3132</v>
      </c>
      <c r="C259" s="171"/>
      <c r="D259" s="172"/>
      <c r="E259" s="87" t="s">
        <v>257</v>
      </c>
      <c r="F259" s="173">
        <v>313.70999999999998</v>
      </c>
      <c r="G259" s="173">
        <v>313.70999999999998</v>
      </c>
      <c r="H259" s="173">
        <f t="shared" si="10"/>
        <v>100</v>
      </c>
    </row>
    <row r="260" spans="2:8" s="40" customFormat="1" ht="30" customHeight="1" x14ac:dyDescent="0.25">
      <c r="B260" s="170">
        <v>32</v>
      </c>
      <c r="C260" s="171"/>
      <c r="D260" s="172"/>
      <c r="E260" s="87" t="s">
        <v>12</v>
      </c>
      <c r="F260" s="173">
        <v>132.72999999999999</v>
      </c>
      <c r="G260" s="173">
        <v>132.72999999999999</v>
      </c>
      <c r="H260" s="173">
        <f t="shared" si="10"/>
        <v>100</v>
      </c>
    </row>
    <row r="261" spans="2:8" s="40" customFormat="1" ht="30" customHeight="1" x14ac:dyDescent="0.25">
      <c r="B261" s="170">
        <v>321</v>
      </c>
      <c r="C261" s="171"/>
      <c r="D261" s="172"/>
      <c r="E261" s="87" t="s">
        <v>25</v>
      </c>
      <c r="F261" s="173">
        <v>132.72999999999999</v>
      </c>
      <c r="G261" s="173">
        <v>132.72999999999999</v>
      </c>
      <c r="H261" s="173">
        <f t="shared" si="10"/>
        <v>100</v>
      </c>
    </row>
    <row r="262" spans="2:8" s="40" customFormat="1" ht="30" customHeight="1" x14ac:dyDescent="0.25">
      <c r="B262" s="170">
        <v>3212</v>
      </c>
      <c r="C262" s="171"/>
      <c r="D262" s="172"/>
      <c r="E262" s="87" t="s">
        <v>202</v>
      </c>
      <c r="F262" s="173">
        <v>132.72999999999999</v>
      </c>
      <c r="G262" s="173">
        <v>132.72999999999999</v>
      </c>
      <c r="H262" s="173">
        <f t="shared" si="10"/>
        <v>100</v>
      </c>
    </row>
    <row r="263" spans="2:8" s="40" customFormat="1" ht="30" customHeight="1" x14ac:dyDescent="0.25">
      <c r="B263" s="233" t="s">
        <v>176</v>
      </c>
      <c r="C263" s="234"/>
      <c r="D263" s="235"/>
      <c r="E263" s="91" t="s">
        <v>190</v>
      </c>
      <c r="F263" s="176">
        <v>37825</v>
      </c>
      <c r="G263" s="176">
        <v>39425</v>
      </c>
      <c r="H263" s="173">
        <f t="shared" si="10"/>
        <v>104.23000660938533</v>
      </c>
    </row>
    <row r="264" spans="2:8" s="40" customFormat="1" ht="30" customHeight="1" x14ac:dyDescent="0.25">
      <c r="B264" s="236">
        <v>3</v>
      </c>
      <c r="C264" s="236"/>
      <c r="D264" s="236"/>
      <c r="E264" s="41" t="s">
        <v>3</v>
      </c>
      <c r="F264" s="173">
        <f>SUM(F265,F272)</f>
        <v>37825</v>
      </c>
      <c r="G264" s="173">
        <f>SUM(G265,G272)</f>
        <v>39425</v>
      </c>
      <c r="H264" s="173">
        <f t="shared" si="10"/>
        <v>104.23000660938533</v>
      </c>
    </row>
    <row r="265" spans="2:8" s="40" customFormat="1" ht="30" customHeight="1" x14ac:dyDescent="0.25">
      <c r="B265" s="84">
        <v>31</v>
      </c>
      <c r="C265" s="85"/>
      <c r="D265" s="86"/>
      <c r="E265" s="87" t="s">
        <v>4</v>
      </c>
      <c r="F265" s="173">
        <f>SUM(F266,F268,F270)</f>
        <v>36894.6</v>
      </c>
      <c r="G265" s="173">
        <f>SUM(G266,G268,G270)</f>
        <v>38452.959999999999</v>
      </c>
      <c r="H265" s="173">
        <f t="shared" si="10"/>
        <v>104.22381595138583</v>
      </c>
    </row>
    <row r="266" spans="2:8" s="40" customFormat="1" ht="30" customHeight="1" x14ac:dyDescent="0.25">
      <c r="B266" s="84">
        <v>311</v>
      </c>
      <c r="C266" s="85"/>
      <c r="D266" s="86"/>
      <c r="E266" s="87" t="s">
        <v>23</v>
      </c>
      <c r="F266" s="173">
        <f>F267</f>
        <v>30570.47</v>
      </c>
      <c r="G266" s="173">
        <f>G267</f>
        <v>31906.400000000001</v>
      </c>
      <c r="H266" s="173">
        <f t="shared" si="10"/>
        <v>104.3700015079912</v>
      </c>
    </row>
    <row r="267" spans="2:8" s="40" customFormat="1" ht="30" customHeight="1" x14ac:dyDescent="0.25">
      <c r="B267" s="84">
        <v>3111</v>
      </c>
      <c r="C267" s="85"/>
      <c r="D267" s="86"/>
      <c r="E267" s="87" t="s">
        <v>24</v>
      </c>
      <c r="F267" s="173">
        <v>30570.47</v>
      </c>
      <c r="G267" s="173">
        <v>31906.400000000001</v>
      </c>
      <c r="H267" s="173">
        <f t="shared" si="10"/>
        <v>104.3700015079912</v>
      </c>
    </row>
    <row r="268" spans="2:8" s="40" customFormat="1" ht="30" customHeight="1" x14ac:dyDescent="0.25">
      <c r="B268" s="84">
        <v>312</v>
      </c>
      <c r="C268" s="85"/>
      <c r="D268" s="86"/>
      <c r="E268" s="87" t="s">
        <v>66</v>
      </c>
      <c r="F268" s="173">
        <v>1280</v>
      </c>
      <c r="G268" s="173">
        <v>1282</v>
      </c>
      <c r="H268" s="173">
        <f t="shared" si="10"/>
        <v>100.15624999999999</v>
      </c>
    </row>
    <row r="269" spans="2:8" s="40" customFormat="1" ht="30" customHeight="1" x14ac:dyDescent="0.25">
      <c r="B269" s="84">
        <v>3121</v>
      </c>
      <c r="C269" s="85"/>
      <c r="D269" s="86"/>
      <c r="E269" s="87" t="s">
        <v>66</v>
      </c>
      <c r="F269" s="173">
        <v>1280</v>
      </c>
      <c r="G269" s="173">
        <v>1282</v>
      </c>
      <c r="H269" s="173">
        <f t="shared" ref="H269:H332" si="11">(G269/F269*100)</f>
        <v>100.15624999999999</v>
      </c>
    </row>
    <row r="270" spans="2:8" s="40" customFormat="1" ht="30" customHeight="1" x14ac:dyDescent="0.25">
      <c r="B270" s="84">
        <v>313</v>
      </c>
      <c r="C270" s="85"/>
      <c r="D270" s="86"/>
      <c r="E270" s="87" t="s">
        <v>67</v>
      </c>
      <c r="F270" s="173">
        <v>5044.13</v>
      </c>
      <c r="G270" s="173">
        <v>5264.56</v>
      </c>
      <c r="H270" s="173">
        <f t="shared" si="11"/>
        <v>104.37003011421197</v>
      </c>
    </row>
    <row r="271" spans="2:8" s="40" customFormat="1" ht="30" customHeight="1" x14ac:dyDescent="0.25">
      <c r="B271" s="84">
        <v>3132</v>
      </c>
      <c r="C271" s="85"/>
      <c r="D271" s="86"/>
      <c r="E271" s="87" t="s">
        <v>68</v>
      </c>
      <c r="F271" s="173">
        <v>5044.13</v>
      </c>
      <c r="G271" s="173">
        <v>5264.56</v>
      </c>
      <c r="H271" s="173">
        <f t="shared" si="11"/>
        <v>104.37003011421197</v>
      </c>
    </row>
    <row r="272" spans="2:8" s="40" customFormat="1" ht="30" customHeight="1" x14ac:dyDescent="0.25">
      <c r="B272" s="237">
        <v>32</v>
      </c>
      <c r="C272" s="234"/>
      <c r="D272" s="235"/>
      <c r="E272" s="41" t="s">
        <v>12</v>
      </c>
      <c r="F272" s="173">
        <v>930.4</v>
      </c>
      <c r="G272" s="173">
        <v>972.04</v>
      </c>
      <c r="H272" s="173">
        <f t="shared" si="11"/>
        <v>104.47549441100601</v>
      </c>
    </row>
    <row r="273" spans="2:8" s="40" customFormat="1" ht="30" customHeight="1" x14ac:dyDescent="0.25">
      <c r="B273" s="84">
        <v>321</v>
      </c>
      <c r="C273" s="85"/>
      <c r="D273" s="86"/>
      <c r="E273" s="92" t="s">
        <v>25</v>
      </c>
      <c r="F273" s="173">
        <v>930.4</v>
      </c>
      <c r="G273" s="173">
        <v>972.04</v>
      </c>
      <c r="H273" s="173">
        <f t="shared" si="11"/>
        <v>104.47549441100601</v>
      </c>
    </row>
    <row r="274" spans="2:8" s="40" customFormat="1" ht="30" customHeight="1" x14ac:dyDescent="0.25">
      <c r="B274" s="84">
        <v>3212</v>
      </c>
      <c r="C274" s="85"/>
      <c r="D274" s="86"/>
      <c r="E274" s="87" t="s">
        <v>202</v>
      </c>
      <c r="F274" s="173">
        <v>930.4</v>
      </c>
      <c r="G274" s="173">
        <v>972.04</v>
      </c>
      <c r="H274" s="173">
        <f t="shared" si="11"/>
        <v>104.47549441100601</v>
      </c>
    </row>
    <row r="275" spans="2:8" s="40" customFormat="1" ht="30" customHeight="1" x14ac:dyDescent="0.25">
      <c r="B275" s="229" t="s">
        <v>228</v>
      </c>
      <c r="C275" s="230"/>
      <c r="D275" s="231"/>
      <c r="E275" s="88" t="s">
        <v>210</v>
      </c>
      <c r="F275" s="176">
        <f>SUM(F276,F283,F288,F293,F306)</f>
        <v>41515.01</v>
      </c>
      <c r="G275" s="176">
        <f>SUM(G276,G283,G288,G293,G306)</f>
        <v>41779.409999999996</v>
      </c>
      <c r="H275" s="173">
        <f t="shared" si="11"/>
        <v>100.63687808337272</v>
      </c>
    </row>
    <row r="276" spans="2:8" s="40" customFormat="1" ht="30" customHeight="1" x14ac:dyDescent="0.25">
      <c r="B276" s="233" t="s">
        <v>177</v>
      </c>
      <c r="C276" s="234"/>
      <c r="D276" s="235"/>
      <c r="E276" s="89" t="s">
        <v>180</v>
      </c>
      <c r="F276" s="173">
        <v>15797.94</v>
      </c>
      <c r="G276" s="173">
        <v>16089.24</v>
      </c>
      <c r="H276" s="173">
        <f t="shared" si="11"/>
        <v>101.84391129476373</v>
      </c>
    </row>
    <row r="277" spans="2:8" s="40" customFormat="1" ht="30" customHeight="1" x14ac:dyDescent="0.25">
      <c r="B277" s="236">
        <v>3</v>
      </c>
      <c r="C277" s="236"/>
      <c r="D277" s="236"/>
      <c r="E277" s="41" t="s">
        <v>3</v>
      </c>
      <c r="F277" s="173">
        <v>15797.94</v>
      </c>
      <c r="G277" s="173">
        <v>16089.24</v>
      </c>
      <c r="H277" s="173">
        <f t="shared" si="11"/>
        <v>101.84391129476373</v>
      </c>
    </row>
    <row r="278" spans="2:8" s="40" customFormat="1" ht="30" customHeight="1" x14ac:dyDescent="0.25">
      <c r="B278" s="84">
        <v>31</v>
      </c>
      <c r="C278" s="85"/>
      <c r="D278" s="86"/>
      <c r="E278" s="87" t="s">
        <v>4</v>
      </c>
      <c r="F278" s="173">
        <f>SUM(F279,F281)</f>
        <v>15797.94</v>
      </c>
      <c r="G278" s="173">
        <f>SUM(G279,G281)</f>
        <v>16089.24</v>
      </c>
      <c r="H278" s="173">
        <f t="shared" si="11"/>
        <v>101.84391129476373</v>
      </c>
    </row>
    <row r="279" spans="2:8" s="40" customFormat="1" ht="30" customHeight="1" x14ac:dyDescent="0.25">
      <c r="B279" s="84">
        <v>311</v>
      </c>
      <c r="C279" s="85"/>
      <c r="D279" s="86"/>
      <c r="E279" s="87" t="s">
        <v>23</v>
      </c>
      <c r="F279" s="173">
        <v>14597.94</v>
      </c>
      <c r="G279" s="173">
        <v>14489.24</v>
      </c>
      <c r="H279" s="173">
        <f t="shared" si="11"/>
        <v>99.255374388441112</v>
      </c>
    </row>
    <row r="280" spans="2:8" s="40" customFormat="1" ht="30" customHeight="1" x14ac:dyDescent="0.25">
      <c r="B280" s="84">
        <v>3111</v>
      </c>
      <c r="C280" s="85"/>
      <c r="D280" s="86"/>
      <c r="E280" s="87" t="s">
        <v>24</v>
      </c>
      <c r="F280" s="173">
        <v>14597.94</v>
      </c>
      <c r="G280" s="173">
        <v>14489.24</v>
      </c>
      <c r="H280" s="173">
        <f t="shared" si="11"/>
        <v>99.255374388441112</v>
      </c>
    </row>
    <row r="281" spans="2:8" s="40" customFormat="1" ht="30" customHeight="1" x14ac:dyDescent="0.25">
      <c r="B281" s="93">
        <v>312</v>
      </c>
      <c r="C281" s="94"/>
      <c r="D281" s="95"/>
      <c r="E281" s="87" t="s">
        <v>66</v>
      </c>
      <c r="F281" s="173">
        <v>1200</v>
      </c>
      <c r="G281" s="173">
        <v>1600</v>
      </c>
      <c r="H281" s="173">
        <f t="shared" si="11"/>
        <v>133.33333333333331</v>
      </c>
    </row>
    <row r="282" spans="2:8" s="40" customFormat="1" ht="30" customHeight="1" x14ac:dyDescent="0.25">
      <c r="B282" s="93">
        <v>3121</v>
      </c>
      <c r="C282" s="94"/>
      <c r="D282" s="95"/>
      <c r="E282" s="87" t="s">
        <v>66</v>
      </c>
      <c r="F282" s="173">
        <v>1200</v>
      </c>
      <c r="G282" s="173">
        <v>1600</v>
      </c>
      <c r="H282" s="173">
        <f t="shared" si="11"/>
        <v>133.33333333333331</v>
      </c>
    </row>
    <row r="283" spans="2:8" s="40" customFormat="1" ht="30" customHeight="1" x14ac:dyDescent="0.25">
      <c r="B283" s="233" t="s">
        <v>178</v>
      </c>
      <c r="C283" s="234"/>
      <c r="D283" s="235"/>
      <c r="E283" s="90" t="s">
        <v>181</v>
      </c>
      <c r="F283" s="176">
        <v>5614.56</v>
      </c>
      <c r="G283" s="176">
        <v>4439.22</v>
      </c>
      <c r="H283" s="176">
        <f t="shared" si="11"/>
        <v>79.066213559032235</v>
      </c>
    </row>
    <row r="284" spans="2:8" s="40" customFormat="1" ht="30" customHeight="1" x14ac:dyDescent="0.25">
      <c r="B284" s="236">
        <v>3</v>
      </c>
      <c r="C284" s="236"/>
      <c r="D284" s="236"/>
      <c r="E284" s="41" t="s">
        <v>3</v>
      </c>
      <c r="F284" s="173">
        <v>5614.56</v>
      </c>
      <c r="G284" s="173">
        <v>4439.22</v>
      </c>
      <c r="H284" s="173">
        <f t="shared" si="11"/>
        <v>79.066213559032235</v>
      </c>
    </row>
    <row r="285" spans="2:8" s="40" customFormat="1" ht="30" customHeight="1" x14ac:dyDescent="0.25">
      <c r="B285" s="93">
        <v>31</v>
      </c>
      <c r="C285" s="94"/>
      <c r="D285" s="95"/>
      <c r="E285" s="87" t="s">
        <v>4</v>
      </c>
      <c r="F285" s="173">
        <v>5614.56</v>
      </c>
      <c r="G285" s="173">
        <v>4439.22</v>
      </c>
      <c r="H285" s="173">
        <f t="shared" si="11"/>
        <v>79.066213559032235</v>
      </c>
    </row>
    <row r="286" spans="2:8" s="40" customFormat="1" ht="30" customHeight="1" x14ac:dyDescent="0.25">
      <c r="B286" s="93">
        <v>311</v>
      </c>
      <c r="C286" s="94"/>
      <c r="D286" s="95"/>
      <c r="E286" s="87" t="s">
        <v>23</v>
      </c>
      <c r="F286" s="173">
        <v>5614.56</v>
      </c>
      <c r="G286" s="173">
        <v>4439.22</v>
      </c>
      <c r="H286" s="173">
        <f t="shared" si="11"/>
        <v>79.066213559032235</v>
      </c>
    </row>
    <row r="287" spans="2:8" s="40" customFormat="1" ht="30" customHeight="1" x14ac:dyDescent="0.25">
      <c r="B287" s="93">
        <v>3111</v>
      </c>
      <c r="C287" s="94"/>
      <c r="D287" s="95"/>
      <c r="E287" s="87" t="s">
        <v>24</v>
      </c>
      <c r="F287" s="173">
        <v>5614.56</v>
      </c>
      <c r="G287" s="173">
        <v>4439.22</v>
      </c>
      <c r="H287" s="173">
        <f t="shared" si="11"/>
        <v>79.066213559032235</v>
      </c>
    </row>
    <row r="288" spans="2:8" s="40" customFormat="1" ht="30" customHeight="1" x14ac:dyDescent="0.25">
      <c r="B288" s="233" t="s">
        <v>179</v>
      </c>
      <c r="C288" s="234"/>
      <c r="D288" s="235"/>
      <c r="E288" s="91" t="s">
        <v>187</v>
      </c>
      <c r="F288" s="176">
        <v>1554.3</v>
      </c>
      <c r="G288" s="176">
        <v>1554.3</v>
      </c>
      <c r="H288" s="176">
        <f t="shared" si="11"/>
        <v>100</v>
      </c>
    </row>
    <row r="289" spans="2:8" s="40" customFormat="1" ht="30" customHeight="1" x14ac:dyDescent="0.25">
      <c r="B289" s="236">
        <v>3</v>
      </c>
      <c r="C289" s="236"/>
      <c r="D289" s="236"/>
      <c r="E289" s="41" t="s">
        <v>3</v>
      </c>
      <c r="F289" s="173">
        <v>1554.3</v>
      </c>
      <c r="G289" s="173">
        <v>1554.3</v>
      </c>
      <c r="H289" s="173">
        <f t="shared" si="11"/>
        <v>100</v>
      </c>
    </row>
    <row r="290" spans="2:8" s="40" customFormat="1" ht="30" customHeight="1" x14ac:dyDescent="0.25">
      <c r="B290" s="93">
        <v>31</v>
      </c>
      <c r="C290" s="94"/>
      <c r="D290" s="95"/>
      <c r="E290" s="87" t="s">
        <v>4</v>
      </c>
      <c r="F290" s="173">
        <v>1554.3</v>
      </c>
      <c r="G290" s="173">
        <v>1554.3</v>
      </c>
      <c r="H290" s="173">
        <f t="shared" si="11"/>
        <v>100</v>
      </c>
    </row>
    <row r="291" spans="2:8" s="40" customFormat="1" ht="30" customHeight="1" x14ac:dyDescent="0.25">
      <c r="B291" s="93">
        <v>311</v>
      </c>
      <c r="C291" s="94"/>
      <c r="D291" s="95"/>
      <c r="E291" s="87" t="s">
        <v>23</v>
      </c>
      <c r="F291" s="173">
        <v>1554.3</v>
      </c>
      <c r="G291" s="173">
        <v>1554.3</v>
      </c>
      <c r="H291" s="173">
        <f t="shared" si="11"/>
        <v>100</v>
      </c>
    </row>
    <row r="292" spans="2:8" s="40" customFormat="1" ht="30" customHeight="1" x14ac:dyDescent="0.25">
      <c r="B292" s="93">
        <v>3111</v>
      </c>
      <c r="C292" s="94"/>
      <c r="D292" s="95"/>
      <c r="E292" s="87" t="s">
        <v>24</v>
      </c>
      <c r="F292" s="173">
        <v>1554.3</v>
      </c>
      <c r="G292" s="173">
        <v>1554.3</v>
      </c>
      <c r="H292" s="173">
        <f t="shared" si="11"/>
        <v>100</v>
      </c>
    </row>
    <row r="293" spans="2:8" s="40" customFormat="1" ht="30" customHeight="1" x14ac:dyDescent="0.25">
      <c r="B293" s="233" t="s">
        <v>188</v>
      </c>
      <c r="C293" s="234"/>
      <c r="D293" s="235"/>
      <c r="E293" s="91" t="s">
        <v>189</v>
      </c>
      <c r="F293" s="176">
        <v>15643.81</v>
      </c>
      <c r="G293" s="176">
        <v>16792.25</v>
      </c>
      <c r="H293" s="176">
        <f t="shared" si="11"/>
        <v>107.3411783958</v>
      </c>
    </row>
    <row r="294" spans="2:8" s="40" customFormat="1" ht="30" customHeight="1" x14ac:dyDescent="0.25">
      <c r="B294" s="236">
        <v>3</v>
      </c>
      <c r="C294" s="236"/>
      <c r="D294" s="236"/>
      <c r="E294" s="41" t="s">
        <v>3</v>
      </c>
      <c r="F294" s="173">
        <f>SUM(F295,F302)</f>
        <v>15643.81</v>
      </c>
      <c r="G294" s="173">
        <f>SUM(G295,G302)</f>
        <v>16792.25</v>
      </c>
      <c r="H294" s="173">
        <f t="shared" si="11"/>
        <v>107.3411783958</v>
      </c>
    </row>
    <row r="295" spans="2:8" s="40" customFormat="1" ht="30" customHeight="1" x14ac:dyDescent="0.25">
      <c r="B295" s="93">
        <v>31</v>
      </c>
      <c r="C295" s="94"/>
      <c r="D295" s="95"/>
      <c r="E295" s="87" t="s">
        <v>4</v>
      </c>
      <c r="F295" s="173">
        <f>SUM(F296,F298,F300)</f>
        <v>12726.49</v>
      </c>
      <c r="G295" s="173">
        <f>SUM(G296,G298,G300)</f>
        <v>13883.89</v>
      </c>
      <c r="H295" s="173">
        <f t="shared" si="11"/>
        <v>109.09441644946878</v>
      </c>
    </row>
    <row r="296" spans="2:8" s="40" customFormat="1" ht="30" customHeight="1" x14ac:dyDescent="0.25">
      <c r="B296" s="93">
        <v>311</v>
      </c>
      <c r="C296" s="94"/>
      <c r="D296" s="95"/>
      <c r="E296" s="87" t="s">
        <v>23</v>
      </c>
      <c r="F296" s="173">
        <v>5627.26</v>
      </c>
      <c r="G296" s="173">
        <v>6802.6</v>
      </c>
      <c r="H296" s="173">
        <f t="shared" si="11"/>
        <v>120.88654158506982</v>
      </c>
    </row>
    <row r="297" spans="2:8" s="40" customFormat="1" ht="30" customHeight="1" x14ac:dyDescent="0.25">
      <c r="B297" s="93">
        <v>3111</v>
      </c>
      <c r="C297" s="94"/>
      <c r="D297" s="95"/>
      <c r="E297" s="87" t="s">
        <v>24</v>
      </c>
      <c r="F297" s="173">
        <v>5627.26</v>
      </c>
      <c r="G297" s="173">
        <v>6802.6</v>
      </c>
      <c r="H297" s="173">
        <f t="shared" si="11"/>
        <v>120.88654158506982</v>
      </c>
    </row>
    <row r="298" spans="2:8" s="40" customFormat="1" ht="30" customHeight="1" x14ac:dyDescent="0.25">
      <c r="B298" s="93">
        <v>312</v>
      </c>
      <c r="C298" s="94"/>
      <c r="D298" s="95"/>
      <c r="E298" s="87" t="s">
        <v>66</v>
      </c>
      <c r="F298" s="173">
        <v>2100</v>
      </c>
      <c r="G298" s="173">
        <v>2100</v>
      </c>
      <c r="H298" s="173">
        <f t="shared" si="11"/>
        <v>100</v>
      </c>
    </row>
    <row r="299" spans="2:8" s="40" customFormat="1" ht="30" customHeight="1" x14ac:dyDescent="0.25">
      <c r="B299" s="93">
        <v>3121</v>
      </c>
      <c r="C299" s="94"/>
      <c r="D299" s="95"/>
      <c r="E299" s="87" t="s">
        <v>66</v>
      </c>
      <c r="F299" s="173">
        <v>2100</v>
      </c>
      <c r="G299" s="173">
        <v>2100</v>
      </c>
      <c r="H299" s="173">
        <f t="shared" si="11"/>
        <v>100</v>
      </c>
    </row>
    <row r="300" spans="2:8" s="40" customFormat="1" ht="30" customHeight="1" x14ac:dyDescent="0.25">
      <c r="B300" s="93">
        <v>313</v>
      </c>
      <c r="C300" s="94"/>
      <c r="D300" s="95"/>
      <c r="E300" s="87" t="s">
        <v>67</v>
      </c>
      <c r="F300" s="173">
        <v>4999.2299999999996</v>
      </c>
      <c r="G300" s="173">
        <v>4981.29</v>
      </c>
      <c r="H300" s="173">
        <f t="shared" si="11"/>
        <v>99.641144736289405</v>
      </c>
    </row>
    <row r="301" spans="2:8" s="40" customFormat="1" ht="30" customHeight="1" x14ac:dyDescent="0.25">
      <c r="B301" s="93">
        <v>3132</v>
      </c>
      <c r="C301" s="94"/>
      <c r="D301" s="95"/>
      <c r="E301" s="87" t="s">
        <v>68</v>
      </c>
      <c r="F301" s="173">
        <v>4999.2299999999996</v>
      </c>
      <c r="G301" s="173">
        <v>4981.29</v>
      </c>
      <c r="H301" s="173">
        <f t="shared" si="11"/>
        <v>99.641144736289405</v>
      </c>
    </row>
    <row r="302" spans="2:8" s="40" customFormat="1" ht="30" customHeight="1" x14ac:dyDescent="0.25">
      <c r="B302" s="237">
        <v>32</v>
      </c>
      <c r="C302" s="234"/>
      <c r="D302" s="235"/>
      <c r="E302" s="41" t="s">
        <v>12</v>
      </c>
      <c r="F302" s="173">
        <v>2917.32</v>
      </c>
      <c r="G302" s="173">
        <v>2908.36</v>
      </c>
      <c r="H302" s="173">
        <f t="shared" si="11"/>
        <v>99.692868797389394</v>
      </c>
    </row>
    <row r="303" spans="2:8" s="40" customFormat="1" ht="30" customHeight="1" x14ac:dyDescent="0.25">
      <c r="B303" s="93">
        <v>321</v>
      </c>
      <c r="C303" s="94"/>
      <c r="D303" s="95"/>
      <c r="E303" s="92" t="s">
        <v>25</v>
      </c>
      <c r="F303" s="173">
        <f t="shared" ref="F303" si="12">SUM(F304,F305)</f>
        <v>2917.3199999999997</v>
      </c>
      <c r="G303" s="173">
        <f t="shared" ref="G303" si="13">SUM(G304,G305)</f>
        <v>2908.3599999999997</v>
      </c>
      <c r="H303" s="173">
        <f t="shared" si="11"/>
        <v>99.692868797389394</v>
      </c>
    </row>
    <row r="304" spans="2:8" s="40" customFormat="1" ht="30" customHeight="1" x14ac:dyDescent="0.25">
      <c r="B304" s="93">
        <v>3211</v>
      </c>
      <c r="C304" s="94"/>
      <c r="D304" s="95"/>
      <c r="E304" s="92" t="s">
        <v>26</v>
      </c>
      <c r="F304" s="173">
        <v>106.2</v>
      </c>
      <c r="G304" s="173">
        <v>106.2</v>
      </c>
      <c r="H304" s="173">
        <f t="shared" si="11"/>
        <v>100</v>
      </c>
    </row>
    <row r="305" spans="2:8" s="40" customFormat="1" ht="30" customHeight="1" x14ac:dyDescent="0.25">
      <c r="B305" s="93">
        <v>3212</v>
      </c>
      <c r="C305" s="94"/>
      <c r="D305" s="95"/>
      <c r="E305" s="87" t="s">
        <v>202</v>
      </c>
      <c r="F305" s="173">
        <v>2811.12</v>
      </c>
      <c r="G305" s="173">
        <v>2802.16</v>
      </c>
      <c r="H305" s="173">
        <f t="shared" si="11"/>
        <v>99.681265829989471</v>
      </c>
    </row>
    <row r="306" spans="2:8" s="40" customFormat="1" ht="30" customHeight="1" x14ac:dyDescent="0.25">
      <c r="B306" s="233" t="s">
        <v>211</v>
      </c>
      <c r="C306" s="234"/>
      <c r="D306" s="235"/>
      <c r="E306" s="91" t="s">
        <v>212</v>
      </c>
      <c r="F306" s="176">
        <v>2904.4</v>
      </c>
      <c r="G306" s="176">
        <v>2904.4</v>
      </c>
      <c r="H306" s="176">
        <f t="shared" si="11"/>
        <v>100</v>
      </c>
    </row>
    <row r="307" spans="2:8" s="40" customFormat="1" ht="30" customHeight="1" x14ac:dyDescent="0.25">
      <c r="B307" s="236">
        <v>3</v>
      </c>
      <c r="C307" s="236"/>
      <c r="D307" s="236"/>
      <c r="E307" s="41" t="s">
        <v>3</v>
      </c>
      <c r="F307" s="173">
        <v>2904.4</v>
      </c>
      <c r="G307" s="173">
        <v>2904.4</v>
      </c>
      <c r="H307" s="173">
        <f t="shared" si="11"/>
        <v>100</v>
      </c>
    </row>
    <row r="308" spans="2:8" s="40" customFormat="1" ht="30" customHeight="1" x14ac:dyDescent="0.25">
      <c r="B308" s="93">
        <v>31</v>
      </c>
      <c r="C308" s="94"/>
      <c r="D308" s="95"/>
      <c r="E308" s="87" t="s">
        <v>4</v>
      </c>
      <c r="F308" s="173">
        <v>2904.4</v>
      </c>
      <c r="G308" s="173">
        <v>2904.4</v>
      </c>
      <c r="H308" s="173">
        <f t="shared" si="11"/>
        <v>100</v>
      </c>
    </row>
    <row r="309" spans="2:8" s="40" customFormat="1" ht="30" customHeight="1" x14ac:dyDescent="0.25">
      <c r="B309" s="93">
        <v>311</v>
      </c>
      <c r="C309" s="94"/>
      <c r="D309" s="95"/>
      <c r="E309" s="87" t="s">
        <v>23</v>
      </c>
      <c r="F309" s="173">
        <v>2904.4</v>
      </c>
      <c r="G309" s="173">
        <v>2904.4</v>
      </c>
      <c r="H309" s="173">
        <f t="shared" si="11"/>
        <v>100</v>
      </c>
    </row>
    <row r="310" spans="2:8" s="40" customFormat="1" ht="30" customHeight="1" x14ac:dyDescent="0.25">
      <c r="B310" s="93">
        <v>3111</v>
      </c>
      <c r="C310" s="94"/>
      <c r="D310" s="95"/>
      <c r="E310" s="87" t="s">
        <v>24</v>
      </c>
      <c r="F310" s="173">
        <v>2904.4</v>
      </c>
      <c r="G310" s="173">
        <v>2904.4</v>
      </c>
      <c r="H310" s="173">
        <f t="shared" si="11"/>
        <v>100</v>
      </c>
    </row>
    <row r="311" spans="2:8" s="40" customFormat="1" ht="30" customHeight="1" x14ac:dyDescent="0.25">
      <c r="B311" s="229" t="s">
        <v>227</v>
      </c>
      <c r="C311" s="230"/>
      <c r="D311" s="231"/>
      <c r="E311" s="98" t="s">
        <v>213</v>
      </c>
      <c r="F311" s="176">
        <v>4060</v>
      </c>
      <c r="G311" s="176">
        <v>4032.39</v>
      </c>
      <c r="H311" s="176">
        <f t="shared" si="11"/>
        <v>99.319950738916248</v>
      </c>
    </row>
    <row r="312" spans="2:8" s="40" customFormat="1" ht="30" customHeight="1" x14ac:dyDescent="0.25">
      <c r="B312" s="233" t="s">
        <v>177</v>
      </c>
      <c r="C312" s="234"/>
      <c r="D312" s="235"/>
      <c r="E312" s="89" t="s">
        <v>180</v>
      </c>
      <c r="F312" s="176">
        <v>4060</v>
      </c>
      <c r="G312" s="176">
        <v>4032.39</v>
      </c>
      <c r="H312" s="176">
        <f t="shared" si="11"/>
        <v>99.319950738916248</v>
      </c>
    </row>
    <row r="313" spans="2:8" s="40" customFormat="1" ht="30" customHeight="1" x14ac:dyDescent="0.25">
      <c r="B313" s="236">
        <v>3</v>
      </c>
      <c r="C313" s="236"/>
      <c r="D313" s="236"/>
      <c r="E313" s="41" t="s">
        <v>3</v>
      </c>
      <c r="F313" s="173">
        <f>SUM(F314,F321)</f>
        <v>4060</v>
      </c>
      <c r="G313" s="173">
        <f>SUM(G314,G321)</f>
        <v>4032.39</v>
      </c>
      <c r="H313" s="173">
        <f t="shared" si="11"/>
        <v>99.319950738916248</v>
      </c>
    </row>
    <row r="314" spans="2:8" s="40" customFormat="1" ht="30" customHeight="1" x14ac:dyDescent="0.25">
      <c r="B314" s="237">
        <v>32</v>
      </c>
      <c r="C314" s="234"/>
      <c r="D314" s="235"/>
      <c r="E314" s="41" t="s">
        <v>12</v>
      </c>
      <c r="F314" s="173">
        <f>SUM(F315,F318)</f>
        <v>3600</v>
      </c>
      <c r="G314" s="173">
        <f>SUM(G315,G318)</f>
        <v>3600</v>
      </c>
      <c r="H314" s="173">
        <f t="shared" si="11"/>
        <v>100</v>
      </c>
    </row>
    <row r="315" spans="2:8" s="40" customFormat="1" ht="30" customHeight="1" x14ac:dyDescent="0.25">
      <c r="B315" s="93">
        <v>322</v>
      </c>
      <c r="C315" s="94"/>
      <c r="D315" s="95"/>
      <c r="E315" s="92" t="s">
        <v>74</v>
      </c>
      <c r="F315" s="173">
        <f t="shared" ref="F315" si="14">SUM(F316,F317)</f>
        <v>1930</v>
      </c>
      <c r="G315" s="173">
        <f t="shared" ref="G315" si="15">SUM(G316,G317)</f>
        <v>1930</v>
      </c>
      <c r="H315" s="173">
        <f t="shared" si="11"/>
        <v>100</v>
      </c>
    </row>
    <row r="316" spans="2:8" s="40" customFormat="1" ht="30" customHeight="1" x14ac:dyDescent="0.25">
      <c r="B316" s="93">
        <v>3221</v>
      </c>
      <c r="C316" s="94"/>
      <c r="D316" s="95"/>
      <c r="E316" s="92" t="s">
        <v>76</v>
      </c>
      <c r="F316" s="173">
        <v>1430</v>
      </c>
      <c r="G316" s="173">
        <v>1368.17</v>
      </c>
      <c r="H316" s="173">
        <f t="shared" si="11"/>
        <v>95.676223776223779</v>
      </c>
    </row>
    <row r="317" spans="2:8" s="40" customFormat="1" ht="30" customHeight="1" x14ac:dyDescent="0.25">
      <c r="B317" s="93">
        <v>3222</v>
      </c>
      <c r="C317" s="94"/>
      <c r="D317" s="95"/>
      <c r="E317" s="87" t="s">
        <v>77</v>
      </c>
      <c r="F317" s="173">
        <v>500</v>
      </c>
      <c r="G317" s="173">
        <v>561.83000000000004</v>
      </c>
      <c r="H317" s="173">
        <f t="shared" si="11"/>
        <v>112.36600000000001</v>
      </c>
    </row>
    <row r="318" spans="2:8" s="40" customFormat="1" ht="30" customHeight="1" x14ac:dyDescent="0.25">
      <c r="B318" s="93">
        <v>323</v>
      </c>
      <c r="C318" s="94"/>
      <c r="D318" s="95"/>
      <c r="E318" s="87" t="s">
        <v>84</v>
      </c>
      <c r="F318" s="173">
        <f>SUM(F319,F320)</f>
        <v>1670</v>
      </c>
      <c r="G318" s="173">
        <f>SUM(G319,G320)</f>
        <v>1670</v>
      </c>
      <c r="H318" s="173" t="e">
        <f>(#REF!/F318*100)</f>
        <v>#REF!</v>
      </c>
    </row>
    <row r="319" spans="2:8" s="40" customFormat="1" ht="30" customHeight="1" x14ac:dyDescent="0.25">
      <c r="B319" s="93">
        <v>3237</v>
      </c>
      <c r="C319" s="94"/>
      <c r="D319" s="95"/>
      <c r="E319" s="87" t="s">
        <v>94</v>
      </c>
      <c r="F319" s="191">
        <v>120</v>
      </c>
      <c r="G319" s="173">
        <v>119.72</v>
      </c>
      <c r="H319" s="173">
        <f>(G319/G318*100)</f>
        <v>7.1688622754491016</v>
      </c>
    </row>
    <row r="320" spans="2:8" s="40" customFormat="1" ht="30" customHeight="1" x14ac:dyDescent="0.25">
      <c r="B320" s="93">
        <v>3239</v>
      </c>
      <c r="C320" s="94"/>
      <c r="D320" s="95"/>
      <c r="E320" s="87" t="s">
        <v>98</v>
      </c>
      <c r="F320" s="173">
        <v>1550</v>
      </c>
      <c r="G320" s="173">
        <v>1550.28</v>
      </c>
      <c r="H320" s="173">
        <f t="shared" si="11"/>
        <v>100.01806451612903</v>
      </c>
    </row>
    <row r="321" spans="2:8" s="40" customFormat="1" ht="30" customHeight="1" x14ac:dyDescent="0.25">
      <c r="B321" s="93">
        <v>37</v>
      </c>
      <c r="C321" s="94"/>
      <c r="D321" s="95"/>
      <c r="E321" s="87" t="s">
        <v>203</v>
      </c>
      <c r="F321" s="173">
        <v>460</v>
      </c>
      <c r="G321" s="173">
        <v>432.39</v>
      </c>
      <c r="H321" s="173">
        <f t="shared" si="11"/>
        <v>93.997826086956522</v>
      </c>
    </row>
    <row r="322" spans="2:8" s="40" customFormat="1" ht="30" customHeight="1" x14ac:dyDescent="0.25">
      <c r="B322" s="93">
        <v>372</v>
      </c>
      <c r="C322" s="94"/>
      <c r="D322" s="95"/>
      <c r="E322" s="87" t="s">
        <v>204</v>
      </c>
      <c r="F322" s="173">
        <v>460</v>
      </c>
      <c r="G322" s="173">
        <v>432.39</v>
      </c>
      <c r="H322" s="173">
        <f t="shared" si="11"/>
        <v>93.997826086956522</v>
      </c>
    </row>
    <row r="323" spans="2:8" s="40" customFormat="1" ht="30" customHeight="1" x14ac:dyDescent="0.25">
      <c r="B323" s="93">
        <v>3722</v>
      </c>
      <c r="C323" s="94"/>
      <c r="D323" s="95"/>
      <c r="E323" s="87" t="s">
        <v>116</v>
      </c>
      <c r="F323" s="173">
        <v>460</v>
      </c>
      <c r="G323" s="173">
        <v>432.39</v>
      </c>
      <c r="H323" s="173">
        <f t="shared" si="11"/>
        <v>93.997826086956522</v>
      </c>
    </row>
    <row r="324" spans="2:8" s="40" customFormat="1" ht="30" customHeight="1" x14ac:dyDescent="0.25">
      <c r="B324" s="229" t="s">
        <v>226</v>
      </c>
      <c r="C324" s="230"/>
      <c r="D324" s="231"/>
      <c r="E324" s="98" t="s">
        <v>214</v>
      </c>
      <c r="F324" s="176">
        <f t="shared" ref="F324:G327" si="16">F325</f>
        <v>5335</v>
      </c>
      <c r="G324" s="176">
        <f t="shared" si="16"/>
        <v>5335</v>
      </c>
      <c r="H324" s="176">
        <f t="shared" si="11"/>
        <v>100</v>
      </c>
    </row>
    <row r="325" spans="2:8" s="40" customFormat="1" ht="30" customHeight="1" x14ac:dyDescent="0.25">
      <c r="B325" s="233" t="s">
        <v>177</v>
      </c>
      <c r="C325" s="234"/>
      <c r="D325" s="235"/>
      <c r="E325" s="89" t="s">
        <v>180</v>
      </c>
      <c r="F325" s="176">
        <f t="shared" si="16"/>
        <v>5335</v>
      </c>
      <c r="G325" s="176">
        <f t="shared" si="16"/>
        <v>5335</v>
      </c>
      <c r="H325" s="176">
        <f t="shared" si="11"/>
        <v>100</v>
      </c>
    </row>
    <row r="326" spans="2:8" s="40" customFormat="1" ht="30" customHeight="1" x14ac:dyDescent="0.25">
      <c r="B326" s="236">
        <v>3</v>
      </c>
      <c r="C326" s="236"/>
      <c r="D326" s="236"/>
      <c r="E326" s="41" t="s">
        <v>3</v>
      </c>
      <c r="F326" s="173">
        <f t="shared" si="16"/>
        <v>5335</v>
      </c>
      <c r="G326" s="173">
        <f t="shared" si="16"/>
        <v>5335</v>
      </c>
      <c r="H326" s="173">
        <f t="shared" si="11"/>
        <v>100</v>
      </c>
    </row>
    <row r="327" spans="2:8" s="40" customFormat="1" ht="30" customHeight="1" x14ac:dyDescent="0.25">
      <c r="B327" s="237">
        <v>32</v>
      </c>
      <c r="C327" s="234"/>
      <c r="D327" s="235"/>
      <c r="E327" s="41" t="s">
        <v>12</v>
      </c>
      <c r="F327" s="173">
        <f t="shared" si="16"/>
        <v>5335</v>
      </c>
      <c r="G327" s="173">
        <f t="shared" si="16"/>
        <v>5335</v>
      </c>
      <c r="H327" s="173">
        <f t="shared" si="11"/>
        <v>100</v>
      </c>
    </row>
    <row r="328" spans="2:8" s="40" customFormat="1" ht="30" customHeight="1" x14ac:dyDescent="0.25">
      <c r="B328" s="93">
        <v>323</v>
      </c>
      <c r="C328" s="94"/>
      <c r="D328" s="95"/>
      <c r="E328" s="87" t="s">
        <v>84</v>
      </c>
      <c r="F328" s="173">
        <f>SUM(F329,F330)</f>
        <v>5335</v>
      </c>
      <c r="G328" s="173">
        <f>SUM(G329,G330)</f>
        <v>5335</v>
      </c>
      <c r="H328" s="173">
        <f t="shared" si="11"/>
        <v>100</v>
      </c>
    </row>
    <row r="329" spans="2:8" s="40" customFormat="1" ht="30" customHeight="1" x14ac:dyDescent="0.25">
      <c r="B329" s="93">
        <v>3231</v>
      </c>
      <c r="C329" s="94"/>
      <c r="D329" s="95"/>
      <c r="E329" s="87" t="s">
        <v>86</v>
      </c>
      <c r="F329" s="173">
        <v>2850</v>
      </c>
      <c r="G329" s="173">
        <v>2850</v>
      </c>
      <c r="H329" s="173">
        <f t="shared" si="11"/>
        <v>100</v>
      </c>
    </row>
    <row r="330" spans="2:8" s="40" customFormat="1" ht="30" customHeight="1" x14ac:dyDescent="0.25">
      <c r="B330" s="93">
        <v>3237</v>
      </c>
      <c r="C330" s="94"/>
      <c r="D330" s="95"/>
      <c r="E330" s="87" t="s">
        <v>94</v>
      </c>
      <c r="F330" s="173">
        <v>2485</v>
      </c>
      <c r="G330" s="173">
        <v>2485</v>
      </c>
      <c r="H330" s="173">
        <f t="shared" si="11"/>
        <v>100</v>
      </c>
    </row>
    <row r="331" spans="2:8" s="40" customFormat="1" ht="30" customHeight="1" x14ac:dyDescent="0.25">
      <c r="B331" s="229" t="s">
        <v>225</v>
      </c>
      <c r="C331" s="230"/>
      <c r="D331" s="231"/>
      <c r="E331" s="98" t="s">
        <v>215</v>
      </c>
      <c r="F331" s="176">
        <v>1218.6500000000001</v>
      </c>
      <c r="G331" s="176">
        <v>1218.6500000000001</v>
      </c>
      <c r="H331" s="176">
        <f t="shared" si="11"/>
        <v>100</v>
      </c>
    </row>
    <row r="332" spans="2:8" s="40" customFormat="1" ht="30" customHeight="1" x14ac:dyDescent="0.25">
      <c r="B332" s="233" t="s">
        <v>176</v>
      </c>
      <c r="C332" s="234"/>
      <c r="D332" s="235"/>
      <c r="E332" s="91" t="s">
        <v>190</v>
      </c>
      <c r="F332" s="176">
        <v>1218.6500000000001</v>
      </c>
      <c r="G332" s="176">
        <v>1218.6500000000001</v>
      </c>
      <c r="H332" s="176">
        <f t="shared" si="11"/>
        <v>100</v>
      </c>
    </row>
    <row r="333" spans="2:8" s="40" customFormat="1" ht="30" customHeight="1" x14ac:dyDescent="0.25">
      <c r="B333" s="236">
        <v>3</v>
      </c>
      <c r="C333" s="236"/>
      <c r="D333" s="236"/>
      <c r="E333" s="41" t="s">
        <v>3</v>
      </c>
      <c r="F333" s="173">
        <v>1218.6500000000001</v>
      </c>
      <c r="G333" s="173">
        <v>1218.6500000000001</v>
      </c>
      <c r="H333" s="173">
        <f t="shared" ref="H333:H353" si="17">(G333/F333*100)</f>
        <v>100</v>
      </c>
    </row>
    <row r="334" spans="2:8" s="40" customFormat="1" ht="30" customHeight="1" x14ac:dyDescent="0.25">
      <c r="B334" s="93">
        <v>38</v>
      </c>
      <c r="C334" s="94"/>
      <c r="D334" s="95"/>
      <c r="E334" s="87" t="s">
        <v>216</v>
      </c>
      <c r="F334" s="173"/>
      <c r="G334" s="173"/>
      <c r="H334" s="173" t="e">
        <f t="shared" si="17"/>
        <v>#DIV/0!</v>
      </c>
    </row>
    <row r="335" spans="2:8" s="40" customFormat="1" ht="30" customHeight="1" x14ac:dyDescent="0.25">
      <c r="B335" s="93">
        <v>381</v>
      </c>
      <c r="C335" s="94"/>
      <c r="D335" s="95"/>
      <c r="E335" s="87" t="s">
        <v>130</v>
      </c>
      <c r="F335" s="173">
        <v>1218.6500000000001</v>
      </c>
      <c r="G335" s="173">
        <v>1218.6500000000001</v>
      </c>
      <c r="H335" s="173">
        <f t="shared" si="17"/>
        <v>100</v>
      </c>
    </row>
    <row r="336" spans="2:8" s="40" customFormat="1" ht="30" customHeight="1" x14ac:dyDescent="0.25">
      <c r="B336" s="93">
        <v>3812</v>
      </c>
      <c r="C336" s="94"/>
      <c r="D336" s="95"/>
      <c r="E336" s="87" t="s">
        <v>117</v>
      </c>
      <c r="F336" s="173">
        <v>1218.6500000000001</v>
      </c>
      <c r="G336" s="173">
        <v>1218.6500000000001</v>
      </c>
      <c r="H336" s="173">
        <f t="shared" si="17"/>
        <v>100</v>
      </c>
    </row>
    <row r="337" spans="2:11" s="40" customFormat="1" ht="30" customHeight="1" x14ac:dyDescent="0.25">
      <c r="B337" s="238" t="s">
        <v>217</v>
      </c>
      <c r="C337" s="239"/>
      <c r="D337" s="240"/>
      <c r="E337" s="99" t="s">
        <v>218</v>
      </c>
      <c r="F337" s="176">
        <f>F338</f>
        <v>3081.7000000000003</v>
      </c>
      <c r="G337" s="176">
        <f>G338</f>
        <v>4259.8</v>
      </c>
      <c r="H337" s="173">
        <f t="shared" si="17"/>
        <v>138.22889963331926</v>
      </c>
    </row>
    <row r="338" spans="2:11" s="40" customFormat="1" ht="30" customHeight="1" x14ac:dyDescent="0.25">
      <c r="B338" s="229" t="s">
        <v>224</v>
      </c>
      <c r="C338" s="230"/>
      <c r="D338" s="231"/>
      <c r="E338" s="98" t="s">
        <v>219</v>
      </c>
      <c r="F338" s="176">
        <f>SUM(F339,F350)</f>
        <v>3081.7000000000003</v>
      </c>
      <c r="G338" s="176">
        <f>SUM(G339,G350)</f>
        <v>4259.8</v>
      </c>
      <c r="H338" s="176">
        <f t="shared" si="17"/>
        <v>138.22889963331926</v>
      </c>
    </row>
    <row r="339" spans="2:11" s="40" customFormat="1" ht="30" customHeight="1" x14ac:dyDescent="0.25">
      <c r="B339" s="233" t="s">
        <v>177</v>
      </c>
      <c r="C339" s="234"/>
      <c r="D339" s="235"/>
      <c r="E339" s="91" t="s">
        <v>258</v>
      </c>
      <c r="F339" s="176">
        <f>F340</f>
        <v>2086.09</v>
      </c>
      <c r="G339" s="176">
        <f>G340</f>
        <v>2086.09</v>
      </c>
      <c r="H339" s="176">
        <f t="shared" si="17"/>
        <v>100</v>
      </c>
    </row>
    <row r="340" spans="2:11" s="40" customFormat="1" ht="30" customHeight="1" x14ac:dyDescent="0.25">
      <c r="B340" s="96">
        <v>3</v>
      </c>
      <c r="C340" s="97"/>
      <c r="D340" s="98"/>
      <c r="E340" s="41" t="s">
        <v>3</v>
      </c>
      <c r="F340" s="173">
        <f>F341</f>
        <v>2086.09</v>
      </c>
      <c r="G340" s="173">
        <f>G341</f>
        <v>2086.09</v>
      </c>
      <c r="H340" s="173">
        <f t="shared" si="17"/>
        <v>100</v>
      </c>
    </row>
    <row r="341" spans="2:11" s="40" customFormat="1" ht="30" customHeight="1" x14ac:dyDescent="0.25">
      <c r="B341" s="101">
        <v>32</v>
      </c>
      <c r="C341" s="102"/>
      <c r="D341" s="103"/>
      <c r="E341" s="87" t="s">
        <v>12</v>
      </c>
      <c r="F341" s="173">
        <f>SUM(F342,F346,F348)</f>
        <v>2086.09</v>
      </c>
      <c r="G341" s="173">
        <f>SUM(G342,G346,G348)</f>
        <v>2086.09</v>
      </c>
      <c r="H341" s="173">
        <f t="shared" si="17"/>
        <v>100</v>
      </c>
    </row>
    <row r="342" spans="2:11" s="40" customFormat="1" ht="30" customHeight="1" x14ac:dyDescent="0.25">
      <c r="B342" s="101">
        <v>322</v>
      </c>
      <c r="C342" s="102"/>
      <c r="D342" s="103"/>
      <c r="E342" s="87" t="s">
        <v>74</v>
      </c>
      <c r="F342" s="173">
        <f>SUM(F343:F345)</f>
        <v>1109.94</v>
      </c>
      <c r="G342" s="173">
        <f>SUM(G343:G345)</f>
        <v>1109.94</v>
      </c>
      <c r="H342" s="173">
        <f t="shared" si="17"/>
        <v>100</v>
      </c>
      <c r="K342" s="119"/>
    </row>
    <row r="343" spans="2:11" s="40" customFormat="1" ht="30" customHeight="1" x14ac:dyDescent="0.25">
      <c r="B343" s="101">
        <v>3221</v>
      </c>
      <c r="C343" s="102"/>
      <c r="D343" s="103"/>
      <c r="E343" s="87" t="s">
        <v>76</v>
      </c>
      <c r="F343" s="173">
        <v>88.76</v>
      </c>
      <c r="G343" s="173">
        <v>88.76</v>
      </c>
      <c r="H343" s="173">
        <f t="shared" si="17"/>
        <v>100</v>
      </c>
    </row>
    <row r="344" spans="2:11" s="40" customFormat="1" ht="30" customHeight="1" x14ac:dyDescent="0.25">
      <c r="B344" s="93">
        <v>3222</v>
      </c>
      <c r="C344" s="94"/>
      <c r="D344" s="95"/>
      <c r="E344" s="87" t="s">
        <v>77</v>
      </c>
      <c r="F344" s="173">
        <v>364.24</v>
      </c>
      <c r="G344" s="173">
        <v>364.24</v>
      </c>
      <c r="H344" s="173">
        <f t="shared" si="17"/>
        <v>100</v>
      </c>
    </row>
    <row r="345" spans="2:11" s="40" customFormat="1" ht="30" customHeight="1" x14ac:dyDescent="0.25">
      <c r="B345" s="170">
        <v>3224</v>
      </c>
      <c r="C345" s="171"/>
      <c r="D345" s="172"/>
      <c r="E345" s="87" t="s">
        <v>199</v>
      </c>
      <c r="F345" s="173">
        <v>656.94</v>
      </c>
      <c r="G345" s="173">
        <v>656.94</v>
      </c>
      <c r="H345" s="173">
        <f t="shared" si="17"/>
        <v>100</v>
      </c>
    </row>
    <row r="346" spans="2:11" s="40" customFormat="1" ht="30" customHeight="1" x14ac:dyDescent="0.25">
      <c r="B346" s="93">
        <v>323</v>
      </c>
      <c r="C346" s="94"/>
      <c r="D346" s="95"/>
      <c r="E346" s="95" t="s">
        <v>84</v>
      </c>
      <c r="F346" s="173">
        <f>F347</f>
        <v>241.6</v>
      </c>
      <c r="G346" s="173">
        <f>G347</f>
        <v>241.6</v>
      </c>
      <c r="H346" s="173">
        <f t="shared" si="17"/>
        <v>100</v>
      </c>
    </row>
    <row r="347" spans="2:11" s="40" customFormat="1" ht="30" customHeight="1" x14ac:dyDescent="0.25">
      <c r="B347" s="93">
        <v>3237</v>
      </c>
      <c r="C347" s="94"/>
      <c r="D347" s="95"/>
      <c r="E347" s="87" t="s">
        <v>94</v>
      </c>
      <c r="F347" s="173">
        <v>241.6</v>
      </c>
      <c r="G347" s="173">
        <v>241.6</v>
      </c>
      <c r="H347" s="173">
        <f t="shared" si="17"/>
        <v>100</v>
      </c>
    </row>
    <row r="348" spans="2:11" s="40" customFormat="1" ht="30" customHeight="1" x14ac:dyDescent="0.25">
      <c r="B348" s="93">
        <v>329</v>
      </c>
      <c r="C348" s="94"/>
      <c r="D348" s="95"/>
      <c r="E348" s="87" t="s">
        <v>100</v>
      </c>
      <c r="F348" s="173">
        <f>F349</f>
        <v>734.55</v>
      </c>
      <c r="G348" s="173">
        <f>G349</f>
        <v>734.55</v>
      </c>
      <c r="H348" s="173">
        <f t="shared" si="17"/>
        <v>100</v>
      </c>
    </row>
    <row r="349" spans="2:11" s="40" customFormat="1" ht="30" customHeight="1" x14ac:dyDescent="0.25">
      <c r="B349" s="93">
        <v>3291</v>
      </c>
      <c r="C349" s="94"/>
      <c r="D349" s="95"/>
      <c r="E349" s="87" t="s">
        <v>259</v>
      </c>
      <c r="F349" s="173">
        <v>734.55</v>
      </c>
      <c r="G349" s="173">
        <v>734.55</v>
      </c>
      <c r="H349" s="173">
        <f t="shared" si="17"/>
        <v>100</v>
      </c>
    </row>
    <row r="350" spans="2:11" s="40" customFormat="1" ht="30" customHeight="1" x14ac:dyDescent="0.25">
      <c r="B350" s="233" t="s">
        <v>176</v>
      </c>
      <c r="C350" s="234"/>
      <c r="D350" s="235"/>
      <c r="E350" s="91" t="s">
        <v>255</v>
      </c>
      <c r="F350" s="173">
        <f>F351</f>
        <v>995.61</v>
      </c>
      <c r="G350" s="173">
        <f>G351</f>
        <v>2173.71</v>
      </c>
      <c r="H350" s="173">
        <f t="shared" si="17"/>
        <v>218.32946635730858</v>
      </c>
    </row>
    <row r="351" spans="2:11" s="40" customFormat="1" ht="30" customHeight="1" x14ac:dyDescent="0.25">
      <c r="B351" s="170">
        <v>3</v>
      </c>
      <c r="C351" s="171"/>
      <c r="D351" s="172"/>
      <c r="E351" s="87" t="s">
        <v>3</v>
      </c>
      <c r="F351" s="173">
        <f>F352</f>
        <v>995.61</v>
      </c>
      <c r="G351" s="173">
        <f>G352</f>
        <v>2173.71</v>
      </c>
      <c r="H351" s="173">
        <f t="shared" si="17"/>
        <v>218.32946635730858</v>
      </c>
    </row>
    <row r="352" spans="2:11" s="40" customFormat="1" ht="30" customHeight="1" x14ac:dyDescent="0.25">
      <c r="B352" s="170">
        <v>32</v>
      </c>
      <c r="C352" s="171"/>
      <c r="D352" s="172"/>
      <c r="E352" s="87" t="s">
        <v>12</v>
      </c>
      <c r="F352" s="173">
        <f>SUM(F353,F355)</f>
        <v>995.61</v>
      </c>
      <c r="G352" s="173">
        <f>SUM(G353,G355)</f>
        <v>2173.71</v>
      </c>
      <c r="H352" s="173">
        <f t="shared" si="17"/>
        <v>218.32946635730858</v>
      </c>
    </row>
    <row r="353" spans="2:8" s="40" customFormat="1" ht="30" customHeight="1" x14ac:dyDescent="0.25">
      <c r="B353" s="170">
        <v>322</v>
      </c>
      <c r="C353" s="171"/>
      <c r="D353" s="172"/>
      <c r="E353" s="87" t="s">
        <v>74</v>
      </c>
      <c r="F353" s="173">
        <v>995.61</v>
      </c>
      <c r="G353" s="173">
        <v>574.21</v>
      </c>
      <c r="H353" s="173">
        <f t="shared" si="17"/>
        <v>57.674189692751177</v>
      </c>
    </row>
    <row r="354" spans="2:8" s="40" customFormat="1" ht="30" customHeight="1" x14ac:dyDescent="0.25">
      <c r="B354" s="170">
        <v>3225</v>
      </c>
      <c r="C354" s="171"/>
      <c r="D354" s="172"/>
      <c r="E354" s="87" t="s">
        <v>82</v>
      </c>
      <c r="F354" s="173">
        <v>995.61</v>
      </c>
      <c r="G354" s="173">
        <v>574.21</v>
      </c>
      <c r="H354" s="173">
        <f>(G354/F354*100)</f>
        <v>57.674189692751177</v>
      </c>
    </row>
    <row r="355" spans="2:8" s="40" customFormat="1" ht="30" customHeight="1" x14ac:dyDescent="0.25">
      <c r="B355" s="170">
        <v>323</v>
      </c>
      <c r="C355" s="171"/>
      <c r="D355" s="172"/>
      <c r="E355" s="87" t="s">
        <v>84</v>
      </c>
      <c r="F355" s="173">
        <f>SUM(F356,F357)</f>
        <v>0</v>
      </c>
      <c r="G355" s="173">
        <f>SUM(G356,G357)</f>
        <v>1599.5</v>
      </c>
      <c r="H355" s="173" t="e">
        <f t="shared" ref="H355:H386" si="18">(G355/F355*100)</f>
        <v>#DIV/0!</v>
      </c>
    </row>
    <row r="356" spans="2:8" s="40" customFormat="1" ht="30" customHeight="1" x14ac:dyDescent="0.25">
      <c r="B356" s="170">
        <v>3231</v>
      </c>
      <c r="C356" s="171"/>
      <c r="D356" s="172"/>
      <c r="E356" s="87" t="s">
        <v>86</v>
      </c>
      <c r="F356" s="173"/>
      <c r="G356" s="173">
        <v>199.5</v>
      </c>
      <c r="H356" s="173" t="e">
        <f t="shared" si="18"/>
        <v>#DIV/0!</v>
      </c>
    </row>
    <row r="357" spans="2:8" s="40" customFormat="1" ht="30" customHeight="1" x14ac:dyDescent="0.25">
      <c r="B357" s="170">
        <v>3239</v>
      </c>
      <c r="C357" s="171"/>
      <c r="D357" s="172"/>
      <c r="E357" s="87" t="s">
        <v>98</v>
      </c>
      <c r="F357" s="173"/>
      <c r="G357" s="173">
        <v>1400</v>
      </c>
      <c r="H357" s="173" t="e">
        <f t="shared" si="18"/>
        <v>#DIV/0!</v>
      </c>
    </row>
    <row r="358" spans="2:8" s="40" customFormat="1" ht="30" customHeight="1" x14ac:dyDescent="0.25">
      <c r="B358" s="238" t="s">
        <v>220</v>
      </c>
      <c r="C358" s="239"/>
      <c r="D358" s="240"/>
      <c r="E358" s="99" t="s">
        <v>221</v>
      </c>
      <c r="F358" s="176">
        <f>F359</f>
        <v>7359.16</v>
      </c>
      <c r="G358" s="176">
        <f>G359</f>
        <v>7554.17</v>
      </c>
      <c r="H358" s="173">
        <f t="shared" si="18"/>
        <v>102.64989482495285</v>
      </c>
    </row>
    <row r="359" spans="2:8" s="40" customFormat="1" ht="30" customHeight="1" x14ac:dyDescent="0.25">
      <c r="B359" s="229" t="s">
        <v>222</v>
      </c>
      <c r="C359" s="230"/>
      <c r="D359" s="231"/>
      <c r="E359" s="99" t="s">
        <v>223</v>
      </c>
      <c r="F359" s="176">
        <f>SUM(F360,F365,F370,F377,F382)</f>
        <v>7359.16</v>
      </c>
      <c r="G359" s="176">
        <f>SUM(G360,G365,G370,G377,G382)</f>
        <v>7554.17</v>
      </c>
      <c r="H359" s="173">
        <f t="shared" si="18"/>
        <v>102.64989482495285</v>
      </c>
    </row>
    <row r="360" spans="2:8" s="40" customFormat="1" ht="30" customHeight="1" x14ac:dyDescent="0.25">
      <c r="B360" s="233" t="s">
        <v>176</v>
      </c>
      <c r="C360" s="234"/>
      <c r="D360" s="235"/>
      <c r="E360" s="91" t="s">
        <v>255</v>
      </c>
      <c r="F360" s="176"/>
      <c r="G360" s="176">
        <v>960.87</v>
      </c>
      <c r="H360" s="176" t="e">
        <f t="shared" si="18"/>
        <v>#DIV/0!</v>
      </c>
    </row>
    <row r="361" spans="2:8" s="40" customFormat="1" ht="30" customHeight="1" x14ac:dyDescent="0.25">
      <c r="B361" s="101">
        <v>4</v>
      </c>
      <c r="C361" s="102"/>
      <c r="D361" s="103"/>
      <c r="E361" s="92" t="s">
        <v>5</v>
      </c>
      <c r="F361" s="173"/>
      <c r="G361" s="173">
        <v>960.87</v>
      </c>
      <c r="H361" s="173" t="e">
        <f t="shared" si="18"/>
        <v>#DIV/0!</v>
      </c>
    </row>
    <row r="362" spans="2:8" s="40" customFormat="1" ht="30" customHeight="1" x14ac:dyDescent="0.25">
      <c r="B362" s="101">
        <v>42</v>
      </c>
      <c r="C362" s="102"/>
      <c r="D362" s="103"/>
      <c r="E362" s="87" t="s">
        <v>119</v>
      </c>
      <c r="F362" s="173"/>
      <c r="G362" s="173">
        <v>960.87</v>
      </c>
      <c r="H362" s="173" t="e">
        <f t="shared" si="18"/>
        <v>#DIV/0!</v>
      </c>
    </row>
    <row r="363" spans="2:8" s="40" customFormat="1" ht="30" customHeight="1" x14ac:dyDescent="0.25">
      <c r="B363" s="101">
        <v>424</v>
      </c>
      <c r="C363" s="104"/>
      <c r="D363" s="105"/>
      <c r="E363" s="103" t="s">
        <v>205</v>
      </c>
      <c r="F363" s="173"/>
      <c r="G363" s="173">
        <v>960.87</v>
      </c>
      <c r="H363" s="173" t="e">
        <f t="shared" si="18"/>
        <v>#DIV/0!</v>
      </c>
    </row>
    <row r="364" spans="2:8" s="40" customFormat="1" ht="30" customHeight="1" x14ac:dyDescent="0.25">
      <c r="B364" s="101">
        <v>4241</v>
      </c>
      <c r="C364" s="104"/>
      <c r="D364" s="105"/>
      <c r="E364" s="103" t="s">
        <v>128</v>
      </c>
      <c r="F364" s="173"/>
      <c r="G364" s="173">
        <v>960.87</v>
      </c>
      <c r="H364" s="173" t="e">
        <f t="shared" si="18"/>
        <v>#DIV/0!</v>
      </c>
    </row>
    <row r="365" spans="2:8" s="40" customFormat="1" ht="30" customHeight="1" x14ac:dyDescent="0.25">
      <c r="B365" s="233" t="s">
        <v>191</v>
      </c>
      <c r="C365" s="234"/>
      <c r="D365" s="235"/>
      <c r="E365" s="91" t="s">
        <v>260</v>
      </c>
      <c r="F365" s="176">
        <f>F366</f>
        <v>1711.13</v>
      </c>
      <c r="G365" s="176">
        <f>G366</f>
        <v>1711.13</v>
      </c>
      <c r="H365" s="176">
        <f t="shared" si="18"/>
        <v>100</v>
      </c>
    </row>
    <row r="366" spans="2:8" s="40" customFormat="1" ht="30" customHeight="1" x14ac:dyDescent="0.25">
      <c r="B366" s="93">
        <v>4</v>
      </c>
      <c r="C366" s="94"/>
      <c r="D366" s="95"/>
      <c r="E366" s="92" t="s">
        <v>5</v>
      </c>
      <c r="F366" s="173">
        <v>1711.13</v>
      </c>
      <c r="G366" s="173">
        <v>1711.13</v>
      </c>
      <c r="H366" s="173">
        <f t="shared" si="18"/>
        <v>100</v>
      </c>
    </row>
    <row r="367" spans="2:8" s="40" customFormat="1" ht="30" customHeight="1" x14ac:dyDescent="0.25">
      <c r="B367" s="93">
        <v>42</v>
      </c>
      <c r="C367" s="94"/>
      <c r="D367" s="95"/>
      <c r="E367" s="87" t="s">
        <v>119</v>
      </c>
      <c r="F367" s="173">
        <v>1711.13</v>
      </c>
      <c r="G367" s="173">
        <v>1711.13</v>
      </c>
      <c r="H367" s="173">
        <f t="shared" si="18"/>
        <v>100</v>
      </c>
    </row>
    <row r="368" spans="2:8" s="40" customFormat="1" ht="30" customHeight="1" x14ac:dyDescent="0.25">
      <c r="B368" s="93">
        <v>422</v>
      </c>
      <c r="C368" s="97"/>
      <c r="D368" s="98"/>
      <c r="E368" s="95" t="s">
        <v>120</v>
      </c>
      <c r="F368" s="173">
        <v>1711.13</v>
      </c>
      <c r="G368" s="173">
        <v>1711.13</v>
      </c>
      <c r="H368" s="173">
        <f t="shared" si="18"/>
        <v>100</v>
      </c>
    </row>
    <row r="369" spans="2:8" s="40" customFormat="1" ht="30" customHeight="1" x14ac:dyDescent="0.25">
      <c r="B369" s="93">
        <v>4221</v>
      </c>
      <c r="C369" s="97"/>
      <c r="D369" s="98"/>
      <c r="E369" s="95" t="s">
        <v>122</v>
      </c>
      <c r="F369" s="173">
        <v>1711.13</v>
      </c>
      <c r="G369" s="173">
        <v>1711.13</v>
      </c>
      <c r="H369" s="173">
        <f t="shared" si="18"/>
        <v>100</v>
      </c>
    </row>
    <row r="370" spans="2:8" s="40" customFormat="1" ht="30" customHeight="1" x14ac:dyDescent="0.25">
      <c r="B370" s="233" t="s">
        <v>193</v>
      </c>
      <c r="C370" s="234"/>
      <c r="D370" s="235"/>
      <c r="E370" s="91" t="s">
        <v>194</v>
      </c>
      <c r="F370" s="176">
        <f>F371</f>
        <v>5365.45</v>
      </c>
      <c r="G370" s="176">
        <f>G371</f>
        <v>4602.83</v>
      </c>
      <c r="H370" s="176">
        <f t="shared" si="18"/>
        <v>85.786467118321852</v>
      </c>
    </row>
    <row r="371" spans="2:8" s="40" customFormat="1" ht="30" customHeight="1" x14ac:dyDescent="0.25">
      <c r="B371" s="93">
        <v>4</v>
      </c>
      <c r="C371" s="94"/>
      <c r="D371" s="95"/>
      <c r="E371" s="92" t="s">
        <v>5</v>
      </c>
      <c r="F371" s="173">
        <f>F372</f>
        <v>5365.45</v>
      </c>
      <c r="G371" s="173">
        <f>G372</f>
        <v>4602.83</v>
      </c>
      <c r="H371" s="173">
        <f t="shared" si="18"/>
        <v>85.786467118321852</v>
      </c>
    </row>
    <row r="372" spans="2:8" s="40" customFormat="1" ht="30" customHeight="1" x14ac:dyDescent="0.25">
      <c r="B372" s="93">
        <v>42</v>
      </c>
      <c r="C372" s="94"/>
      <c r="D372" s="95"/>
      <c r="E372" s="87" t="s">
        <v>119</v>
      </c>
      <c r="F372" s="173">
        <f>SUM(F373,F375)</f>
        <v>5365.45</v>
      </c>
      <c r="G372" s="173">
        <f>SUM(G373,G375)</f>
        <v>4602.83</v>
      </c>
      <c r="H372" s="173">
        <f t="shared" si="18"/>
        <v>85.786467118321852</v>
      </c>
    </row>
    <row r="373" spans="2:8" s="40" customFormat="1" ht="30" customHeight="1" x14ac:dyDescent="0.25">
      <c r="B373" s="93">
        <v>422</v>
      </c>
      <c r="C373" s="94"/>
      <c r="D373" s="95"/>
      <c r="E373" s="87" t="s">
        <v>120</v>
      </c>
      <c r="F373" s="173">
        <v>5100</v>
      </c>
      <c r="G373" s="173">
        <v>4152</v>
      </c>
      <c r="H373" s="173">
        <f t="shared" si="18"/>
        <v>81.411764705882348</v>
      </c>
    </row>
    <row r="374" spans="2:8" s="40" customFormat="1" ht="30" customHeight="1" x14ac:dyDescent="0.25">
      <c r="B374" s="93">
        <v>4221</v>
      </c>
      <c r="C374" s="94"/>
      <c r="D374" s="95"/>
      <c r="E374" s="87" t="s">
        <v>122</v>
      </c>
      <c r="F374" s="173">
        <v>5100</v>
      </c>
      <c r="G374" s="173">
        <v>4152</v>
      </c>
      <c r="H374" s="173">
        <f t="shared" si="18"/>
        <v>81.411764705882348</v>
      </c>
    </row>
    <row r="375" spans="2:8" s="40" customFormat="1" ht="30" customHeight="1" x14ac:dyDescent="0.25">
      <c r="B375" s="170">
        <v>424</v>
      </c>
      <c r="C375" s="171"/>
      <c r="D375" s="172"/>
      <c r="E375" s="87" t="s">
        <v>205</v>
      </c>
      <c r="F375" s="173">
        <v>265.45</v>
      </c>
      <c r="G375" s="173">
        <v>450.83</v>
      </c>
      <c r="H375" s="173">
        <f t="shared" si="18"/>
        <v>169.83612733094745</v>
      </c>
    </row>
    <row r="376" spans="2:8" s="40" customFormat="1" ht="30" customHeight="1" x14ac:dyDescent="0.25">
      <c r="B376" s="170">
        <v>4241</v>
      </c>
      <c r="C376" s="171"/>
      <c r="D376" s="172"/>
      <c r="E376" s="87" t="s">
        <v>128</v>
      </c>
      <c r="F376" s="173">
        <v>265.45</v>
      </c>
      <c r="G376" s="173">
        <v>450.83</v>
      </c>
      <c r="H376" s="173">
        <f t="shared" si="18"/>
        <v>169.83612733094745</v>
      </c>
    </row>
    <row r="377" spans="2:8" s="40" customFormat="1" ht="30" customHeight="1" x14ac:dyDescent="0.25">
      <c r="B377" s="233" t="s">
        <v>261</v>
      </c>
      <c r="C377" s="234"/>
      <c r="D377" s="235"/>
      <c r="E377" s="91" t="s">
        <v>262</v>
      </c>
      <c r="F377" s="176">
        <f>F378</f>
        <v>265.45</v>
      </c>
      <c r="G377" s="176">
        <f>G378</f>
        <v>265.45</v>
      </c>
      <c r="H377" s="176">
        <f t="shared" si="18"/>
        <v>100</v>
      </c>
    </row>
    <row r="378" spans="2:8" s="40" customFormat="1" ht="30" customHeight="1" x14ac:dyDescent="0.25">
      <c r="B378" s="93">
        <v>4</v>
      </c>
      <c r="C378" s="94"/>
      <c r="D378" s="95"/>
      <c r="E378" s="92" t="s">
        <v>5</v>
      </c>
      <c r="F378" s="173">
        <v>265.45</v>
      </c>
      <c r="G378" s="173">
        <v>265.45</v>
      </c>
      <c r="H378" s="173">
        <f t="shared" si="18"/>
        <v>100</v>
      </c>
    </row>
    <row r="379" spans="2:8" s="40" customFormat="1" ht="30" customHeight="1" x14ac:dyDescent="0.25">
      <c r="B379" s="93">
        <v>42</v>
      </c>
      <c r="C379" s="94"/>
      <c r="D379" s="95"/>
      <c r="E379" s="87" t="s">
        <v>119</v>
      </c>
      <c r="F379" s="173">
        <f>SUM(F380,F384)</f>
        <v>299.70999999999998</v>
      </c>
      <c r="G379" s="173">
        <f>SUM(G380,G384)</f>
        <v>293.22999999999996</v>
      </c>
      <c r="H379" s="173">
        <f t="shared" si="18"/>
        <v>97.83790997964698</v>
      </c>
    </row>
    <row r="380" spans="2:8" s="40" customFormat="1" ht="30" customHeight="1" x14ac:dyDescent="0.25">
      <c r="B380" s="93">
        <v>424</v>
      </c>
      <c r="C380" s="97"/>
      <c r="D380" s="98"/>
      <c r="E380" s="95" t="s">
        <v>205</v>
      </c>
      <c r="F380" s="173">
        <f>SUM(F381,F383)</f>
        <v>282.58</v>
      </c>
      <c r="G380" s="173">
        <f>SUM(G381,G383)</f>
        <v>279.33999999999997</v>
      </c>
      <c r="H380" s="173">
        <f t="shared" si="18"/>
        <v>98.853422039776333</v>
      </c>
    </row>
    <row r="381" spans="2:8" s="40" customFormat="1" ht="30" customHeight="1" x14ac:dyDescent="0.25">
      <c r="B381" s="93">
        <v>4241</v>
      </c>
      <c r="C381" s="97"/>
      <c r="D381" s="98"/>
      <c r="E381" s="95" t="s">
        <v>128</v>
      </c>
      <c r="F381" s="173">
        <v>265.45</v>
      </c>
      <c r="G381" s="173">
        <v>265.45</v>
      </c>
      <c r="H381" s="173">
        <f t="shared" si="18"/>
        <v>100</v>
      </c>
    </row>
    <row r="382" spans="2:8" s="40" customFormat="1" ht="44.25" customHeight="1" x14ac:dyDescent="0.25">
      <c r="B382" s="233" t="s">
        <v>264</v>
      </c>
      <c r="C382" s="234"/>
      <c r="D382" s="235"/>
      <c r="E382" s="178" t="s">
        <v>263</v>
      </c>
      <c r="F382" s="176">
        <f>F383</f>
        <v>17.13</v>
      </c>
      <c r="G382" s="176">
        <f>G383</f>
        <v>13.89</v>
      </c>
      <c r="H382" s="176">
        <f t="shared" si="18"/>
        <v>81.085814360770584</v>
      </c>
    </row>
    <row r="383" spans="2:8" s="40" customFormat="1" ht="30" customHeight="1" x14ac:dyDescent="0.25">
      <c r="B383" s="93">
        <v>4</v>
      </c>
      <c r="C383" s="97"/>
      <c r="D383" s="98"/>
      <c r="E383" s="92" t="s">
        <v>5</v>
      </c>
      <c r="F383" s="173">
        <v>17.13</v>
      </c>
      <c r="G383" s="173">
        <v>13.89</v>
      </c>
      <c r="H383" s="173">
        <f t="shared" si="18"/>
        <v>81.085814360770584</v>
      </c>
    </row>
    <row r="384" spans="2:8" s="40" customFormat="1" ht="30" customHeight="1" x14ac:dyDescent="0.25">
      <c r="B384" s="93">
        <v>42</v>
      </c>
      <c r="C384" s="94"/>
      <c r="D384" s="95"/>
      <c r="E384" s="87" t="s">
        <v>119</v>
      </c>
      <c r="F384" s="173">
        <v>17.13</v>
      </c>
      <c r="G384" s="173">
        <v>13.89</v>
      </c>
      <c r="H384" s="173">
        <f t="shared" si="18"/>
        <v>81.085814360770584</v>
      </c>
    </row>
    <row r="385" spans="2:8" s="40" customFormat="1" ht="30" customHeight="1" x14ac:dyDescent="0.25">
      <c r="B385" s="93">
        <v>424</v>
      </c>
      <c r="C385" s="94"/>
      <c r="D385" s="95"/>
      <c r="E385" s="87" t="s">
        <v>205</v>
      </c>
      <c r="F385" s="173">
        <v>17.13</v>
      </c>
      <c r="G385" s="173">
        <v>13.89</v>
      </c>
      <c r="H385" s="173">
        <f t="shared" si="18"/>
        <v>81.085814360770584</v>
      </c>
    </row>
    <row r="386" spans="2:8" s="40" customFormat="1" ht="30" customHeight="1" x14ac:dyDescent="0.25">
      <c r="B386" s="93">
        <v>4241</v>
      </c>
      <c r="C386" s="97"/>
      <c r="D386" s="98"/>
      <c r="E386" s="95" t="s">
        <v>128</v>
      </c>
      <c r="F386" s="173">
        <v>17.13</v>
      </c>
      <c r="G386" s="173">
        <v>13.89</v>
      </c>
      <c r="H386" s="173">
        <f t="shared" si="18"/>
        <v>81.085814360770584</v>
      </c>
    </row>
    <row r="387" spans="2:8" s="40" customFormat="1" ht="30" customHeight="1" x14ac:dyDescent="0.25"/>
  </sheetData>
  <mergeCells count="105">
    <mergeCell ref="B382:D382"/>
    <mergeCell ref="B263:D263"/>
    <mergeCell ref="B264:D264"/>
    <mergeCell ref="B272:D272"/>
    <mergeCell ref="B277:D277"/>
    <mergeCell ref="B276:D276"/>
    <mergeCell ref="B275:D275"/>
    <mergeCell ref="B283:D283"/>
    <mergeCell ref="B311:D311"/>
    <mergeCell ref="B284:D284"/>
    <mergeCell ref="B288:D288"/>
    <mergeCell ref="B289:D289"/>
    <mergeCell ref="B293:D293"/>
    <mergeCell ref="B294:D294"/>
    <mergeCell ref="B302:D302"/>
    <mergeCell ref="B370:D370"/>
    <mergeCell ref="B377:D377"/>
    <mergeCell ref="B332:D332"/>
    <mergeCell ref="B339:D339"/>
    <mergeCell ref="B338:D338"/>
    <mergeCell ref="B358:D358"/>
    <mergeCell ref="B359:D359"/>
    <mergeCell ref="B365:D365"/>
    <mergeCell ref="B360:D360"/>
    <mergeCell ref="B253:D253"/>
    <mergeCell ref="B3:H3"/>
    <mergeCell ref="B29:D29"/>
    <mergeCell ref="B5:E5"/>
    <mergeCell ref="B6:E6"/>
    <mergeCell ref="B7:D7"/>
    <mergeCell ref="B8:D8"/>
    <mergeCell ref="B27:D27"/>
    <mergeCell ref="B28:D28"/>
    <mergeCell ref="B10:D10"/>
    <mergeCell ref="B11:D11"/>
    <mergeCell ref="B12:D12"/>
    <mergeCell ref="B13:D13"/>
    <mergeCell ref="B15:D15"/>
    <mergeCell ref="B16:D16"/>
    <mergeCell ref="B17:D17"/>
    <mergeCell ref="B219:D219"/>
    <mergeCell ref="B220:D220"/>
    <mergeCell ref="B221:D221"/>
    <mergeCell ref="B222:D222"/>
    <mergeCell ref="B233:D233"/>
    <mergeCell ref="B42:D42"/>
    <mergeCell ref="B43:D43"/>
    <mergeCell ref="B50:D50"/>
    <mergeCell ref="B196:D196"/>
    <mergeCell ref="B213:D213"/>
    <mergeCell ref="B51:D51"/>
    <mergeCell ref="B89:D89"/>
    <mergeCell ref="B90:D90"/>
    <mergeCell ref="B116:D116"/>
    <mergeCell ref="B117:D117"/>
    <mergeCell ref="B118:D118"/>
    <mergeCell ref="B9:D9"/>
    <mergeCell ref="B19:D19"/>
    <mergeCell ref="B21:D21"/>
    <mergeCell ref="B24:D24"/>
    <mergeCell ref="B41:D41"/>
    <mergeCell ref="B30:D30"/>
    <mergeCell ref="B31:D31"/>
    <mergeCell ref="B20:D20"/>
    <mergeCell ref="B18:D18"/>
    <mergeCell ref="B22:D22"/>
    <mergeCell ref="B23:D23"/>
    <mergeCell ref="B26:D26"/>
    <mergeCell ref="B49:D49"/>
    <mergeCell ref="B57:D57"/>
    <mergeCell ref="B58:D58"/>
    <mergeCell ref="B88:D88"/>
    <mergeCell ref="B128:D128"/>
    <mergeCell ref="B181:D181"/>
    <mergeCell ref="B182:D182"/>
    <mergeCell ref="B194:D194"/>
    <mergeCell ref="B195:D195"/>
    <mergeCell ref="B133:D133"/>
    <mergeCell ref="B145:D145"/>
    <mergeCell ref="B168:D168"/>
    <mergeCell ref="B189:D189"/>
    <mergeCell ref="B14:D14"/>
    <mergeCell ref="B25:D25"/>
    <mergeCell ref="B350:D350"/>
    <mergeCell ref="B326:D326"/>
    <mergeCell ref="B327:D327"/>
    <mergeCell ref="B331:D331"/>
    <mergeCell ref="B306:D306"/>
    <mergeCell ref="B307:D307"/>
    <mergeCell ref="B333:D333"/>
    <mergeCell ref="B337:D337"/>
    <mergeCell ref="B312:D312"/>
    <mergeCell ref="B313:D313"/>
    <mergeCell ref="B314:D314"/>
    <mergeCell ref="B324:D324"/>
    <mergeCell ref="B325:D325"/>
    <mergeCell ref="B214:D214"/>
    <mergeCell ref="B215:D215"/>
    <mergeCell ref="B216:D216"/>
    <mergeCell ref="B204:D204"/>
    <mergeCell ref="B169:D169"/>
    <mergeCell ref="B170:D170"/>
    <mergeCell ref="B180:D180"/>
    <mergeCell ref="B52:D52"/>
    <mergeCell ref="B56:D5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0"/>
  <sheetViews>
    <sheetView workbookViewId="0">
      <selection activeCell="B41" sqref="B41:K4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7.5703125" bestFit="1" customWidth="1"/>
    <col min="5" max="5" width="5.42578125" customWidth="1"/>
    <col min="6" max="6" width="44.7109375" customWidth="1"/>
    <col min="7" max="10" width="25.28515625" style="132" customWidth="1"/>
    <col min="11" max="12" width="15.7109375" style="108" customWidth="1"/>
  </cols>
  <sheetData>
    <row r="1" spans="1:13" ht="18" customHeight="1" x14ac:dyDescent="0.25">
      <c r="A1" s="204" t="s">
        <v>278</v>
      </c>
      <c r="B1" s="204"/>
      <c r="C1" s="204"/>
      <c r="D1" s="204"/>
      <c r="E1" s="204"/>
      <c r="F1" s="204"/>
      <c r="G1" s="122"/>
      <c r="H1" s="122"/>
      <c r="I1" s="122"/>
      <c r="J1" s="122"/>
      <c r="K1" s="107"/>
    </row>
    <row r="2" spans="1:13" ht="15.75" customHeight="1" x14ac:dyDescent="0.25">
      <c r="B2" s="210" t="s">
        <v>11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3" ht="18" x14ac:dyDescent="0.25">
      <c r="B3" s="2"/>
      <c r="C3" s="2"/>
      <c r="D3" s="2"/>
      <c r="E3" s="18"/>
      <c r="F3" s="2"/>
      <c r="G3" s="122"/>
      <c r="H3" s="122"/>
      <c r="I3" s="122"/>
      <c r="J3" s="135"/>
      <c r="K3" s="109"/>
    </row>
    <row r="4" spans="1:13" ht="18" customHeight="1" x14ac:dyDescent="0.25">
      <c r="B4" s="210" t="s">
        <v>60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3" ht="18" x14ac:dyDescent="0.25">
      <c r="B5" s="2"/>
      <c r="C5" s="2"/>
      <c r="D5" s="2"/>
      <c r="E5" s="18"/>
      <c r="F5" s="2"/>
      <c r="G5" s="122"/>
      <c r="H5" s="122"/>
      <c r="I5" s="122"/>
      <c r="J5" s="135"/>
      <c r="K5" s="109"/>
    </row>
    <row r="6" spans="1:13" ht="15.75" customHeight="1" x14ac:dyDescent="0.25">
      <c r="B6" s="210" t="s">
        <v>18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3" ht="18" x14ac:dyDescent="0.25">
      <c r="B7" s="2"/>
      <c r="C7" s="2"/>
      <c r="D7" s="2"/>
      <c r="E7" s="18"/>
      <c r="F7" s="2"/>
      <c r="G7" s="122"/>
      <c r="H7" s="122"/>
      <c r="I7" s="122"/>
      <c r="J7" s="135"/>
      <c r="K7" s="109"/>
    </row>
    <row r="8" spans="1:13" ht="32.25" customHeight="1" x14ac:dyDescent="0.25">
      <c r="B8" s="223" t="s">
        <v>6</v>
      </c>
      <c r="C8" s="224"/>
      <c r="D8" s="224"/>
      <c r="E8" s="224"/>
      <c r="F8" s="225"/>
      <c r="G8" s="123" t="s">
        <v>234</v>
      </c>
      <c r="H8" s="123" t="s">
        <v>51</v>
      </c>
      <c r="I8" s="123" t="s">
        <v>47</v>
      </c>
      <c r="J8" s="123" t="s">
        <v>235</v>
      </c>
      <c r="K8" s="36" t="s">
        <v>17</v>
      </c>
      <c r="L8" s="36" t="s">
        <v>48</v>
      </c>
    </row>
    <row r="9" spans="1:13" s="23" customFormat="1" ht="11.25" x14ac:dyDescent="0.2">
      <c r="B9" s="226">
        <v>1</v>
      </c>
      <c r="C9" s="227"/>
      <c r="D9" s="227"/>
      <c r="E9" s="227"/>
      <c r="F9" s="228"/>
      <c r="G9" s="124"/>
      <c r="H9" s="124"/>
      <c r="I9" s="124"/>
      <c r="J9" s="124">
        <v>5</v>
      </c>
      <c r="K9" s="124" t="s">
        <v>19</v>
      </c>
      <c r="L9" s="124" t="s">
        <v>20</v>
      </c>
    </row>
    <row r="10" spans="1:13" x14ac:dyDescent="0.25">
      <c r="B10" s="78"/>
      <c r="C10" s="78"/>
      <c r="D10" s="78"/>
      <c r="E10" s="78"/>
      <c r="F10" s="78" t="s">
        <v>49</v>
      </c>
      <c r="G10" s="125">
        <f>SUM(G11+G37)</f>
        <v>1544503.39</v>
      </c>
      <c r="H10" s="125">
        <f>SUM(H11+H37)</f>
        <v>2023354.92</v>
      </c>
      <c r="I10" s="125">
        <f t="shared" ref="I10:J10" si="0">SUM(I11+I37)</f>
        <v>2023354.92</v>
      </c>
      <c r="J10" s="125">
        <f t="shared" si="0"/>
        <v>2009035.37</v>
      </c>
      <c r="K10" s="183">
        <f t="shared" ref="K10:K40" si="1">J10/G10*100</f>
        <v>130.07646231194093</v>
      </c>
      <c r="L10" s="183">
        <f t="shared" ref="L10:L40" si="2">J10/I10*100</f>
        <v>99.292286792670083</v>
      </c>
    </row>
    <row r="11" spans="1:13" ht="15.75" customHeight="1" x14ac:dyDescent="0.25">
      <c r="B11" s="77">
        <v>6</v>
      </c>
      <c r="C11" s="77"/>
      <c r="D11" s="77"/>
      <c r="E11" s="77"/>
      <c r="F11" s="77" t="s">
        <v>2</v>
      </c>
      <c r="G11" s="126">
        <f>SUM(G12,G18,G21,G24,G30,G34)</f>
        <v>1544429.8099999998</v>
      </c>
      <c r="H11" s="126">
        <f>SUM(H12,H18,H21,H24,H30)</f>
        <v>2023281.92</v>
      </c>
      <c r="I11" s="126">
        <f>SUM(I12,I18,I21,I24,I30)</f>
        <v>2023281.92</v>
      </c>
      <c r="J11" s="126">
        <f>SUM(J12,J18,J21,J24,J30)</f>
        <v>2009019.8900000001</v>
      </c>
      <c r="K11" s="183">
        <f t="shared" si="1"/>
        <v>130.08165712626334</v>
      </c>
      <c r="L11" s="183">
        <f t="shared" si="2"/>
        <v>99.295104164228405</v>
      </c>
    </row>
    <row r="12" spans="1:13" ht="26.25" customHeight="1" x14ac:dyDescent="0.25">
      <c r="B12" s="7"/>
      <c r="C12" s="64">
        <v>63</v>
      </c>
      <c r="D12" s="65"/>
      <c r="E12" s="65"/>
      <c r="F12" s="66" t="s">
        <v>131</v>
      </c>
      <c r="G12" s="127">
        <f>SUM(G13,G15)</f>
        <v>1355094.93</v>
      </c>
      <c r="H12" s="127">
        <v>1670408.62</v>
      </c>
      <c r="I12" s="127">
        <v>1670408.62</v>
      </c>
      <c r="J12" s="127">
        <f>SUM(J13,J15)</f>
        <v>1672430.3</v>
      </c>
      <c r="K12" s="183">
        <f t="shared" si="1"/>
        <v>123.41794386316538</v>
      </c>
      <c r="L12" s="183">
        <f t="shared" si="2"/>
        <v>100.12102906892326</v>
      </c>
    </row>
    <row r="13" spans="1:13" ht="26.25" customHeight="1" x14ac:dyDescent="0.25">
      <c r="B13" s="7"/>
      <c r="C13" s="7"/>
      <c r="D13" s="61">
        <v>634</v>
      </c>
      <c r="E13" s="61"/>
      <c r="F13" s="62" t="s">
        <v>238</v>
      </c>
      <c r="G13" s="128">
        <f>SUM(G14)</f>
        <v>16399.71</v>
      </c>
      <c r="H13" s="128">
        <f>SUM(H14)</f>
        <v>0</v>
      </c>
      <c r="I13" s="128">
        <f>SUM(I14)</f>
        <v>0</v>
      </c>
      <c r="J13" s="128">
        <f>SUM(J14)</f>
        <v>6214.73</v>
      </c>
      <c r="K13" s="183">
        <f t="shared" si="1"/>
        <v>37.895365222921626</v>
      </c>
      <c r="L13" s="183" t="e">
        <f t="shared" si="2"/>
        <v>#DIV/0!</v>
      </c>
    </row>
    <row r="14" spans="1:13" ht="26.25" customHeight="1" x14ac:dyDescent="0.25">
      <c r="B14" s="120"/>
      <c r="C14" s="7"/>
      <c r="D14" s="7"/>
      <c r="E14" s="7">
        <v>6341</v>
      </c>
      <c r="F14" s="7" t="s">
        <v>239</v>
      </c>
      <c r="G14" s="129">
        <v>16399.71</v>
      </c>
      <c r="H14" s="133"/>
      <c r="I14" s="129"/>
      <c r="J14" s="129">
        <v>6214.73</v>
      </c>
      <c r="K14" s="183">
        <f t="shared" si="1"/>
        <v>37.895365222921626</v>
      </c>
      <c r="L14" s="183" t="e">
        <f t="shared" si="2"/>
        <v>#DIV/0!</v>
      </c>
    </row>
    <row r="15" spans="1:13" ht="25.5" x14ac:dyDescent="0.25">
      <c r="C15" s="7"/>
      <c r="D15" s="22"/>
      <c r="E15" s="61">
        <v>636</v>
      </c>
      <c r="F15" s="62" t="s">
        <v>132</v>
      </c>
      <c r="G15" s="130">
        <f>SUM(G16,G17)</f>
        <v>1338695.22</v>
      </c>
      <c r="H15" s="130">
        <f>SUM(H16,H17)</f>
        <v>0</v>
      </c>
      <c r="I15" s="128">
        <f>SUM(I16:I17)</f>
        <v>0</v>
      </c>
      <c r="J15" s="128">
        <f>SUM(J16:J17)</f>
        <v>1666215.57</v>
      </c>
      <c r="K15" s="183">
        <f t="shared" si="1"/>
        <v>124.46563975928741</v>
      </c>
      <c r="L15" s="183" t="e">
        <f t="shared" si="2"/>
        <v>#DIV/0!</v>
      </c>
      <c r="M15" s="121"/>
    </row>
    <row r="16" spans="1:13" ht="25.5" x14ac:dyDescent="0.25">
      <c r="B16" s="7"/>
      <c r="C16" s="22"/>
      <c r="D16" s="8"/>
      <c r="E16" s="8">
        <v>6361</v>
      </c>
      <c r="F16" s="11" t="s">
        <v>133</v>
      </c>
      <c r="G16" s="131">
        <v>1332404.48</v>
      </c>
      <c r="H16" s="131"/>
      <c r="I16" s="131"/>
      <c r="J16" s="136">
        <v>1661270.31</v>
      </c>
      <c r="K16" s="183">
        <f t="shared" si="1"/>
        <v>124.68213181030434</v>
      </c>
      <c r="L16" s="183" t="e">
        <f t="shared" si="2"/>
        <v>#DIV/0!</v>
      </c>
    </row>
    <row r="17" spans="2:12" ht="25.5" x14ac:dyDescent="0.25">
      <c r="B17" s="7"/>
      <c r="C17" s="22"/>
      <c r="D17" s="8"/>
      <c r="E17" s="8">
        <v>6362</v>
      </c>
      <c r="F17" s="11" t="s">
        <v>134</v>
      </c>
      <c r="G17" s="131">
        <v>6290.74</v>
      </c>
      <c r="H17" s="131"/>
      <c r="I17" s="131"/>
      <c r="J17" s="136">
        <v>4945.26</v>
      </c>
      <c r="K17" s="183">
        <f t="shared" si="1"/>
        <v>78.611737251897239</v>
      </c>
      <c r="L17" s="183" t="e">
        <f t="shared" si="2"/>
        <v>#DIV/0!</v>
      </c>
    </row>
    <row r="18" spans="2:12" x14ac:dyDescent="0.25">
      <c r="B18" s="7"/>
      <c r="C18" s="67">
        <v>64</v>
      </c>
      <c r="D18" s="65"/>
      <c r="E18" s="65"/>
      <c r="F18" s="68" t="s">
        <v>135</v>
      </c>
      <c r="G18" s="127">
        <f>SUM(G19)</f>
        <v>7.18</v>
      </c>
      <c r="H18" s="127">
        <v>10</v>
      </c>
      <c r="I18" s="127">
        <f t="shared" ref="I18:J18" si="3">SUM(I19)</f>
        <v>10</v>
      </c>
      <c r="J18" s="127">
        <f t="shared" si="3"/>
        <v>9.6199999999999992</v>
      </c>
      <c r="K18" s="183">
        <f t="shared" si="1"/>
        <v>133.98328690807799</v>
      </c>
      <c r="L18" s="183">
        <f t="shared" si="2"/>
        <v>96.2</v>
      </c>
    </row>
    <row r="19" spans="2:12" x14ac:dyDescent="0.25">
      <c r="B19" s="7"/>
      <c r="C19" s="22"/>
      <c r="D19" s="61">
        <v>641</v>
      </c>
      <c r="E19" s="61"/>
      <c r="F19" s="50" t="s">
        <v>136</v>
      </c>
      <c r="G19" s="128">
        <f>SUM(G20)</f>
        <v>7.18</v>
      </c>
      <c r="H19" s="128">
        <f t="shared" ref="H19:J19" si="4">SUM(H20)</f>
        <v>0</v>
      </c>
      <c r="I19" s="128">
        <f t="shared" si="4"/>
        <v>10</v>
      </c>
      <c r="J19" s="128">
        <f t="shared" si="4"/>
        <v>9.6199999999999992</v>
      </c>
      <c r="K19" s="183">
        <f t="shared" si="1"/>
        <v>133.98328690807799</v>
      </c>
      <c r="L19" s="183">
        <f t="shared" si="2"/>
        <v>96.2</v>
      </c>
    </row>
    <row r="20" spans="2:12" x14ac:dyDescent="0.25">
      <c r="B20" s="7"/>
      <c r="C20" s="22"/>
      <c r="D20" s="8"/>
      <c r="E20" s="8">
        <v>6413</v>
      </c>
      <c r="F20" s="11" t="s">
        <v>137</v>
      </c>
      <c r="G20" s="131">
        <v>7.18</v>
      </c>
      <c r="H20" s="131"/>
      <c r="I20" s="131">
        <v>10</v>
      </c>
      <c r="J20" s="136">
        <v>9.6199999999999992</v>
      </c>
      <c r="K20" s="183">
        <f t="shared" si="1"/>
        <v>133.98328690807799</v>
      </c>
      <c r="L20" s="183">
        <f t="shared" si="2"/>
        <v>96.2</v>
      </c>
    </row>
    <row r="21" spans="2:12" ht="25.5" x14ac:dyDescent="0.25">
      <c r="B21" s="7"/>
      <c r="C21" s="67">
        <v>65</v>
      </c>
      <c r="D21" s="65"/>
      <c r="E21" s="65"/>
      <c r="F21" s="66" t="s">
        <v>138</v>
      </c>
      <c r="G21" s="127">
        <f>SUM(G22)</f>
        <v>148779.65</v>
      </c>
      <c r="H21" s="127">
        <v>182929.71</v>
      </c>
      <c r="I21" s="127">
        <v>182929.71</v>
      </c>
      <c r="J21" s="127">
        <f t="shared" ref="J21" si="5">SUM(J22)</f>
        <v>171083.47</v>
      </c>
      <c r="K21" s="183">
        <f t="shared" si="1"/>
        <v>114.9911765486745</v>
      </c>
      <c r="L21" s="183">
        <f t="shared" si="2"/>
        <v>93.524157448235172</v>
      </c>
    </row>
    <row r="22" spans="2:12" x14ac:dyDescent="0.25">
      <c r="B22" s="7"/>
      <c r="C22" s="22"/>
      <c r="D22" s="61">
        <v>652</v>
      </c>
      <c r="E22" s="61"/>
      <c r="F22" s="62" t="s">
        <v>139</v>
      </c>
      <c r="G22" s="128">
        <f>SUM(G23)</f>
        <v>148779.65</v>
      </c>
      <c r="H22" s="128">
        <f t="shared" ref="H22:J22" si="6">SUM(H23)</f>
        <v>0</v>
      </c>
      <c r="I22" s="128">
        <f t="shared" si="6"/>
        <v>0</v>
      </c>
      <c r="J22" s="128">
        <f t="shared" si="6"/>
        <v>171083.47</v>
      </c>
      <c r="K22" s="183">
        <f t="shared" si="1"/>
        <v>114.9911765486745</v>
      </c>
      <c r="L22" s="183" t="e">
        <f t="shared" si="2"/>
        <v>#DIV/0!</v>
      </c>
    </row>
    <row r="23" spans="2:12" x14ac:dyDescent="0.25">
      <c r="B23" s="7"/>
      <c r="C23" s="22"/>
      <c r="D23" s="8"/>
      <c r="E23" s="8">
        <v>6526</v>
      </c>
      <c r="F23" s="11" t="s">
        <v>140</v>
      </c>
      <c r="G23" s="131">
        <v>148779.65</v>
      </c>
      <c r="H23" s="131"/>
      <c r="I23" s="131"/>
      <c r="J23" s="136">
        <v>171083.47</v>
      </c>
      <c r="K23" s="183">
        <f t="shared" si="1"/>
        <v>114.9911765486745</v>
      </c>
      <c r="L23" s="183" t="e">
        <f t="shared" si="2"/>
        <v>#DIV/0!</v>
      </c>
    </row>
    <row r="24" spans="2:12" ht="25.5" x14ac:dyDescent="0.25">
      <c r="B24" s="7"/>
      <c r="C24" s="64">
        <v>66</v>
      </c>
      <c r="D24" s="65"/>
      <c r="E24" s="65"/>
      <c r="F24" s="66" t="s">
        <v>21</v>
      </c>
      <c r="G24" s="127">
        <f>SUM(G25,G27)</f>
        <v>265.45</v>
      </c>
      <c r="H24" s="127">
        <v>7094.19</v>
      </c>
      <c r="I24" s="127">
        <v>7094.19</v>
      </c>
      <c r="J24" s="127">
        <f>SUM(J25,J27)</f>
        <v>8059.6399999999994</v>
      </c>
      <c r="K24" s="183">
        <f t="shared" si="1"/>
        <v>3036.217743454511</v>
      </c>
      <c r="L24" s="183">
        <f t="shared" si="2"/>
        <v>113.60902372222903</v>
      </c>
    </row>
    <row r="25" spans="2:12" ht="38.25" x14ac:dyDescent="0.25">
      <c r="B25" s="7"/>
      <c r="C25" s="22"/>
      <c r="D25" s="61">
        <v>661</v>
      </c>
      <c r="E25" s="61"/>
      <c r="F25" s="62" t="s">
        <v>240</v>
      </c>
      <c r="G25" s="128">
        <f>SUM(G26)</f>
        <v>0</v>
      </c>
      <c r="H25" s="128">
        <f t="shared" ref="H25:J25" si="7">SUM(H26)</f>
        <v>0</v>
      </c>
      <c r="I25" s="128">
        <f t="shared" si="7"/>
        <v>0</v>
      </c>
      <c r="J25" s="128">
        <f t="shared" si="7"/>
        <v>0</v>
      </c>
      <c r="K25" s="183" t="e">
        <f t="shared" si="1"/>
        <v>#DIV/0!</v>
      </c>
      <c r="L25" s="183" t="e">
        <f t="shared" si="2"/>
        <v>#DIV/0!</v>
      </c>
    </row>
    <row r="26" spans="2:12" x14ac:dyDescent="0.25">
      <c r="B26" s="7"/>
      <c r="C26" s="22"/>
      <c r="D26" s="8"/>
      <c r="E26" s="8">
        <v>6614</v>
      </c>
      <c r="F26" s="11"/>
      <c r="G26" s="131"/>
      <c r="H26" s="131"/>
      <c r="I26" s="131"/>
      <c r="J26" s="131"/>
      <c r="K26" s="183" t="e">
        <f t="shared" si="1"/>
        <v>#DIV/0!</v>
      </c>
      <c r="L26" s="183" t="e">
        <f t="shared" si="2"/>
        <v>#DIV/0!</v>
      </c>
    </row>
    <row r="27" spans="2:12" ht="25.5" x14ac:dyDescent="0.25">
      <c r="B27" s="7"/>
      <c r="C27" s="22"/>
      <c r="D27" s="61">
        <v>663</v>
      </c>
      <c r="E27" s="61"/>
      <c r="F27" s="63" t="s">
        <v>141</v>
      </c>
      <c r="G27" s="128">
        <f>SUM(G28, G29)</f>
        <v>265.45</v>
      </c>
      <c r="H27" s="128">
        <f t="shared" ref="H27:J27" si="8">SUM(H28, H29)</f>
        <v>0</v>
      </c>
      <c r="I27" s="128">
        <f t="shared" si="8"/>
        <v>0</v>
      </c>
      <c r="J27" s="128">
        <f t="shared" si="8"/>
        <v>8059.6399999999994</v>
      </c>
      <c r="K27" s="183">
        <f t="shared" si="1"/>
        <v>3036.217743454511</v>
      </c>
      <c r="L27" s="183" t="e">
        <f t="shared" si="2"/>
        <v>#DIV/0!</v>
      </c>
    </row>
    <row r="28" spans="2:12" x14ac:dyDescent="0.25">
      <c r="B28" s="7"/>
      <c r="C28" s="22"/>
      <c r="D28" s="8"/>
      <c r="E28" s="8">
        <v>6631</v>
      </c>
      <c r="F28" s="138" t="s">
        <v>130</v>
      </c>
      <c r="G28" s="131">
        <v>265.45</v>
      </c>
      <c r="H28" s="131"/>
      <c r="I28" s="131"/>
      <c r="J28" s="131">
        <v>2959.64</v>
      </c>
      <c r="K28" s="183">
        <f t="shared" si="1"/>
        <v>1114.9519683556225</v>
      </c>
      <c r="L28" s="183" t="e">
        <f t="shared" si="2"/>
        <v>#DIV/0!</v>
      </c>
    </row>
    <row r="29" spans="2:12" x14ac:dyDescent="0.25">
      <c r="B29" s="7"/>
      <c r="C29" s="22"/>
      <c r="D29" s="8"/>
      <c r="E29" s="8">
        <v>6632</v>
      </c>
      <c r="F29" s="11" t="s">
        <v>241</v>
      </c>
      <c r="G29" s="131">
        <v>0</v>
      </c>
      <c r="H29" s="131"/>
      <c r="I29" s="131"/>
      <c r="J29" s="136">
        <v>5100</v>
      </c>
      <c r="K29" s="183" t="e">
        <f t="shared" si="1"/>
        <v>#DIV/0!</v>
      </c>
      <c r="L29" s="183" t="e">
        <f t="shared" si="2"/>
        <v>#DIV/0!</v>
      </c>
    </row>
    <row r="30" spans="2:12" ht="25.5" x14ac:dyDescent="0.25">
      <c r="B30" s="7"/>
      <c r="C30" s="66">
        <v>67</v>
      </c>
      <c r="D30" s="66"/>
      <c r="E30" s="66"/>
      <c r="F30" s="68" t="s">
        <v>129</v>
      </c>
      <c r="G30" s="127">
        <f>SUM(G31)</f>
        <v>40282.6</v>
      </c>
      <c r="H30" s="127">
        <v>162839.4</v>
      </c>
      <c r="I30" s="127">
        <v>162839.4</v>
      </c>
      <c r="J30" s="127">
        <f t="shared" ref="J30" si="9">SUM(J31)</f>
        <v>157436.85999999999</v>
      </c>
      <c r="K30" s="183">
        <f t="shared" si="1"/>
        <v>390.83092948320115</v>
      </c>
      <c r="L30" s="183">
        <f t="shared" si="2"/>
        <v>96.682289421356245</v>
      </c>
    </row>
    <row r="31" spans="2:12" ht="25.5" x14ac:dyDescent="0.25">
      <c r="B31" s="7"/>
      <c r="C31" s="7"/>
      <c r="D31" s="49">
        <v>671</v>
      </c>
      <c r="E31" s="49"/>
      <c r="F31" s="50" t="s">
        <v>142</v>
      </c>
      <c r="G31" s="128">
        <f>SUM(G32:G33)</f>
        <v>40282.6</v>
      </c>
      <c r="H31" s="128">
        <f t="shared" ref="H31:J31" si="10">SUM(H32:H33)</f>
        <v>0</v>
      </c>
      <c r="I31" s="128">
        <f t="shared" si="10"/>
        <v>0</v>
      </c>
      <c r="J31" s="128">
        <f t="shared" si="10"/>
        <v>157436.85999999999</v>
      </c>
      <c r="K31" s="183">
        <f t="shared" si="1"/>
        <v>390.83092948320115</v>
      </c>
      <c r="L31" s="183" t="e">
        <f t="shared" si="2"/>
        <v>#DIV/0!</v>
      </c>
    </row>
    <row r="32" spans="2:12" ht="25.5" x14ac:dyDescent="0.25">
      <c r="B32" s="7"/>
      <c r="C32" s="7"/>
      <c r="D32" s="7"/>
      <c r="E32" s="7">
        <v>6711</v>
      </c>
      <c r="F32" s="42" t="s">
        <v>143</v>
      </c>
      <c r="G32" s="131">
        <v>40282.6</v>
      </c>
      <c r="H32" s="131"/>
      <c r="I32" s="131"/>
      <c r="J32" s="136">
        <v>157436.85999999999</v>
      </c>
      <c r="K32" s="183">
        <f t="shared" si="1"/>
        <v>390.83092948320115</v>
      </c>
      <c r="L32" s="183" t="e">
        <f t="shared" si="2"/>
        <v>#DIV/0!</v>
      </c>
    </row>
    <row r="33" spans="2:12" ht="25.5" x14ac:dyDescent="0.25">
      <c r="B33" s="7"/>
      <c r="C33" s="7"/>
      <c r="D33" s="8"/>
      <c r="E33" s="8">
        <v>6712</v>
      </c>
      <c r="F33" s="42" t="s">
        <v>144</v>
      </c>
      <c r="G33" s="131">
        <v>0</v>
      </c>
      <c r="H33" s="131"/>
      <c r="I33" s="131"/>
      <c r="J33" s="136"/>
      <c r="K33" s="183" t="e">
        <f t="shared" si="1"/>
        <v>#DIV/0!</v>
      </c>
      <c r="L33" s="183" t="e">
        <f t="shared" si="2"/>
        <v>#DIV/0!</v>
      </c>
    </row>
    <row r="34" spans="2:12" x14ac:dyDescent="0.25">
      <c r="B34" s="7"/>
      <c r="C34" s="66">
        <v>68</v>
      </c>
      <c r="D34" s="66"/>
      <c r="E34" s="66"/>
      <c r="F34" s="68" t="s">
        <v>147</v>
      </c>
      <c r="G34" s="127">
        <f>SUM(G35)</f>
        <v>0</v>
      </c>
      <c r="H34" s="127">
        <f t="shared" ref="H34:J34" si="11">SUM(H35)</f>
        <v>0</v>
      </c>
      <c r="I34" s="127">
        <f t="shared" si="11"/>
        <v>0</v>
      </c>
      <c r="J34" s="127">
        <f t="shared" si="11"/>
        <v>0</v>
      </c>
      <c r="K34" s="183" t="e">
        <f t="shared" si="1"/>
        <v>#DIV/0!</v>
      </c>
      <c r="L34" s="183" t="e">
        <f t="shared" si="2"/>
        <v>#DIV/0!</v>
      </c>
    </row>
    <row r="35" spans="2:12" x14ac:dyDescent="0.25">
      <c r="B35" s="7"/>
      <c r="C35" s="7"/>
      <c r="D35" s="49">
        <v>683</v>
      </c>
      <c r="E35" s="49"/>
      <c r="F35" s="50" t="s">
        <v>148</v>
      </c>
      <c r="G35" s="128">
        <f>SUM(G36:G36)</f>
        <v>0</v>
      </c>
      <c r="H35" s="128">
        <f>SUM(H36:H36)</f>
        <v>0</v>
      </c>
      <c r="I35" s="128">
        <f>SUM(I36:I36)</f>
        <v>0</v>
      </c>
      <c r="J35" s="128">
        <f>SUM(J36:J36)</f>
        <v>0</v>
      </c>
      <c r="K35" s="183" t="e">
        <f t="shared" si="1"/>
        <v>#DIV/0!</v>
      </c>
      <c r="L35" s="183" t="e">
        <f t="shared" si="2"/>
        <v>#DIV/0!</v>
      </c>
    </row>
    <row r="36" spans="2:12" x14ac:dyDescent="0.25">
      <c r="B36" s="7"/>
      <c r="C36" s="7"/>
      <c r="D36" s="7"/>
      <c r="E36" s="7">
        <v>6831</v>
      </c>
      <c r="F36" s="42" t="s">
        <v>148</v>
      </c>
      <c r="G36" s="131"/>
      <c r="H36" s="131">
        <v>0</v>
      </c>
      <c r="I36" s="131"/>
      <c r="J36" s="136">
        <v>0</v>
      </c>
      <c r="K36" s="183" t="e">
        <f t="shared" si="1"/>
        <v>#DIV/0!</v>
      </c>
      <c r="L36" s="183" t="e">
        <f t="shared" si="2"/>
        <v>#DIV/0!</v>
      </c>
    </row>
    <row r="37" spans="2:12" x14ac:dyDescent="0.25">
      <c r="B37" s="140">
        <v>7</v>
      </c>
      <c r="C37" s="140"/>
      <c r="D37" s="140"/>
      <c r="E37" s="140"/>
      <c r="F37" s="141" t="s">
        <v>243</v>
      </c>
      <c r="G37" s="142">
        <f>SUM(G38)</f>
        <v>73.58</v>
      </c>
      <c r="H37" s="142">
        <v>73</v>
      </c>
      <c r="I37" s="142">
        <v>73</v>
      </c>
      <c r="J37" s="142">
        <f>SUM(J38)</f>
        <v>15.48</v>
      </c>
      <c r="K37" s="183">
        <f t="shared" si="1"/>
        <v>21.038325631965211</v>
      </c>
      <c r="L37" s="183">
        <f t="shared" si="2"/>
        <v>21.205479452054796</v>
      </c>
    </row>
    <row r="38" spans="2:12" x14ac:dyDescent="0.25">
      <c r="B38" s="7"/>
      <c r="C38" s="67">
        <v>72</v>
      </c>
      <c r="D38" s="64"/>
      <c r="E38" s="143"/>
      <c r="F38" s="68"/>
      <c r="G38" s="127">
        <f>SUM(G39)</f>
        <v>73.58</v>
      </c>
      <c r="H38" s="127">
        <f t="shared" ref="H38" si="12">SUM(H39)</f>
        <v>0</v>
      </c>
      <c r="I38" s="127">
        <f>SUM(I39)</f>
        <v>0</v>
      </c>
      <c r="J38" s="127">
        <f>SUM(J39)</f>
        <v>15.48</v>
      </c>
      <c r="K38" s="183">
        <f t="shared" si="1"/>
        <v>21.038325631965211</v>
      </c>
      <c r="L38" s="183" t="e">
        <f t="shared" si="2"/>
        <v>#DIV/0!</v>
      </c>
    </row>
    <row r="39" spans="2:12" x14ac:dyDescent="0.25">
      <c r="B39" s="7"/>
      <c r="C39" s="7"/>
      <c r="D39" s="49">
        <v>721</v>
      </c>
      <c r="E39" s="144"/>
      <c r="F39" s="50"/>
      <c r="G39" s="128">
        <f>SUM(G40)</f>
        <v>73.58</v>
      </c>
      <c r="H39" s="128">
        <f t="shared" ref="H39:J39" si="13">SUM(H40)</f>
        <v>0</v>
      </c>
      <c r="I39" s="128">
        <f t="shared" si="13"/>
        <v>0</v>
      </c>
      <c r="J39" s="128">
        <f t="shared" si="13"/>
        <v>15.48</v>
      </c>
      <c r="K39" s="183">
        <f t="shared" si="1"/>
        <v>21.038325631965211</v>
      </c>
      <c r="L39" s="183" t="e">
        <f t="shared" si="2"/>
        <v>#DIV/0!</v>
      </c>
    </row>
    <row r="40" spans="2:12" x14ac:dyDescent="0.25">
      <c r="B40" s="7"/>
      <c r="C40" s="7"/>
      <c r="D40" s="7"/>
      <c r="E40" s="139">
        <v>7211</v>
      </c>
      <c r="F40" s="42" t="s">
        <v>242</v>
      </c>
      <c r="G40" s="131">
        <v>73.58</v>
      </c>
      <c r="H40" s="131"/>
      <c r="I40" s="131"/>
      <c r="J40" s="136">
        <v>15.48</v>
      </c>
      <c r="K40" s="183">
        <f t="shared" si="1"/>
        <v>21.038325631965211</v>
      </c>
      <c r="L40" s="183" t="e">
        <f t="shared" si="2"/>
        <v>#DIV/0!</v>
      </c>
    </row>
    <row r="41" spans="2:12" ht="15.75" customHeight="1" x14ac:dyDescent="0.25"/>
    <row r="42" spans="2:12" ht="15.75" customHeight="1" x14ac:dyDescent="0.25">
      <c r="B42" s="18"/>
      <c r="C42" s="18"/>
      <c r="D42" s="18"/>
      <c r="E42" s="18"/>
      <c r="F42" s="18"/>
      <c r="G42" s="122"/>
      <c r="H42" s="122"/>
      <c r="I42" s="122"/>
      <c r="J42" s="135"/>
      <c r="K42" s="109"/>
      <c r="L42" s="109"/>
    </row>
    <row r="43" spans="2:12" ht="33" customHeight="1" x14ac:dyDescent="0.25">
      <c r="B43" s="223" t="s">
        <v>6</v>
      </c>
      <c r="C43" s="224"/>
      <c r="D43" s="224"/>
      <c r="E43" s="224"/>
      <c r="F43" s="225"/>
      <c r="G43" s="123" t="s">
        <v>234</v>
      </c>
      <c r="H43" s="123" t="s">
        <v>51</v>
      </c>
      <c r="I43" s="123" t="s">
        <v>47</v>
      </c>
      <c r="J43" s="123" t="s">
        <v>235</v>
      </c>
      <c r="K43" s="36" t="s">
        <v>17</v>
      </c>
      <c r="L43" s="36" t="s">
        <v>48</v>
      </c>
    </row>
    <row r="44" spans="2:12" s="23" customFormat="1" ht="11.25" x14ac:dyDescent="0.2">
      <c r="B44" s="226">
        <v>1</v>
      </c>
      <c r="C44" s="227"/>
      <c r="D44" s="227"/>
      <c r="E44" s="227"/>
      <c r="F44" s="228"/>
      <c r="G44" s="124"/>
      <c r="H44" s="124"/>
      <c r="I44" s="124"/>
      <c r="J44" s="124"/>
      <c r="K44" s="116" t="s">
        <v>19</v>
      </c>
      <c r="L44" s="116" t="s">
        <v>20</v>
      </c>
    </row>
    <row r="45" spans="2:12" x14ac:dyDescent="0.25">
      <c r="B45" s="78"/>
      <c r="C45" s="78"/>
      <c r="D45" s="78"/>
      <c r="E45" s="78"/>
      <c r="F45" s="78" t="s">
        <v>34</v>
      </c>
      <c r="G45" s="125"/>
      <c r="H45" s="125">
        <f t="shared" ref="H45:J45" si="14">SUM(H46,H101)</f>
        <v>2027753.1099999999</v>
      </c>
      <c r="I45" s="125">
        <f t="shared" si="14"/>
        <v>2027753.1099999999</v>
      </c>
      <c r="J45" s="125">
        <f t="shared" si="14"/>
        <v>2026961.6599999997</v>
      </c>
      <c r="K45" s="183" t="e">
        <f>J45/G45*100</f>
        <v>#DIV/0!</v>
      </c>
      <c r="L45" s="183">
        <f>J45/I45*100</f>
        <v>99.960969114233038</v>
      </c>
    </row>
    <row r="46" spans="2:12" x14ac:dyDescent="0.25">
      <c r="B46" s="77">
        <v>3</v>
      </c>
      <c r="C46" s="77"/>
      <c r="D46" s="77"/>
      <c r="E46" s="77"/>
      <c r="F46" s="77" t="s">
        <v>3</v>
      </c>
      <c r="G46" s="126">
        <f>SUM(G47,G57,G90,G94,G98)</f>
        <v>1611047.8399999996</v>
      </c>
      <c r="H46" s="126">
        <f t="shared" ref="H46:J46" si="15">SUM(H47,H57,H90,H94,H98)</f>
        <v>2009430.3399999999</v>
      </c>
      <c r="I46" s="126">
        <f t="shared" si="15"/>
        <v>2009430.3399999999</v>
      </c>
      <c r="J46" s="126">
        <f t="shared" si="15"/>
        <v>2015425.2299999997</v>
      </c>
      <c r="K46" s="183">
        <f t="shared" ref="K46:K109" si="16">J46/G46*100</f>
        <v>125.10027200682012</v>
      </c>
      <c r="L46" s="183">
        <f t="shared" ref="L46:L109" si="17">J46/I46*100</f>
        <v>100.29833778661867</v>
      </c>
    </row>
    <row r="47" spans="2:12" x14ac:dyDescent="0.25">
      <c r="B47" s="6"/>
      <c r="C47" s="69">
        <v>31</v>
      </c>
      <c r="D47" s="69"/>
      <c r="E47" s="69"/>
      <c r="F47" s="69" t="s">
        <v>4</v>
      </c>
      <c r="G47" s="127">
        <f>SUM(G48,G52,G54)</f>
        <v>1342208.1599999997</v>
      </c>
      <c r="H47" s="127">
        <v>1605722.85</v>
      </c>
      <c r="I47" s="127">
        <v>1605722.85</v>
      </c>
      <c r="J47" s="127">
        <f t="shared" ref="J47" si="18">SUM(J48,J52,J54)</f>
        <v>1611172.7399999998</v>
      </c>
      <c r="K47" s="183">
        <f t="shared" si="16"/>
        <v>120.03896176581135</v>
      </c>
      <c r="L47" s="183">
        <f t="shared" si="17"/>
        <v>100.33940415059794</v>
      </c>
    </row>
    <row r="48" spans="2:12" x14ac:dyDescent="0.25">
      <c r="B48" s="7"/>
      <c r="C48" s="7"/>
      <c r="D48" s="49">
        <v>311</v>
      </c>
      <c r="E48" s="49"/>
      <c r="F48" s="49" t="s">
        <v>23</v>
      </c>
      <c r="G48" s="128">
        <f>SUM(G49:G51)</f>
        <v>1112344.3899999999</v>
      </c>
      <c r="H48" s="128">
        <f t="shared" ref="H48:J48" si="19">SUM(H49:H51)</f>
        <v>0</v>
      </c>
      <c r="I48" s="128">
        <f t="shared" si="19"/>
        <v>0</v>
      </c>
      <c r="J48" s="128">
        <f t="shared" si="19"/>
        <v>1326561.1899999997</v>
      </c>
      <c r="K48" s="183">
        <f t="shared" si="16"/>
        <v>119.25813641223108</v>
      </c>
      <c r="L48" s="183" t="e">
        <f t="shared" si="17"/>
        <v>#DIV/0!</v>
      </c>
    </row>
    <row r="49" spans="2:12" x14ac:dyDescent="0.25">
      <c r="B49" s="7"/>
      <c r="C49" s="7"/>
      <c r="D49" s="7"/>
      <c r="E49" s="7">
        <v>3111</v>
      </c>
      <c r="F49" s="7" t="s">
        <v>24</v>
      </c>
      <c r="G49" s="131">
        <v>1085539.32</v>
      </c>
      <c r="H49" s="131"/>
      <c r="I49" s="131"/>
      <c r="J49" s="137">
        <v>1285508.8899999999</v>
      </c>
      <c r="K49" s="183">
        <f t="shared" si="16"/>
        <v>118.42121849625859</v>
      </c>
      <c r="L49" s="183" t="e">
        <f t="shared" si="17"/>
        <v>#DIV/0!</v>
      </c>
    </row>
    <row r="50" spans="2:12" x14ac:dyDescent="0.25">
      <c r="B50" s="7"/>
      <c r="C50" s="7"/>
      <c r="D50" s="8"/>
      <c r="E50" s="7">
        <v>3113</v>
      </c>
      <c r="F50" s="12" t="s">
        <v>64</v>
      </c>
      <c r="G50" s="131">
        <v>17863.689999999999</v>
      </c>
      <c r="H50" s="131"/>
      <c r="I50" s="131"/>
      <c r="J50" s="137">
        <v>36088.629999999997</v>
      </c>
      <c r="K50" s="183">
        <f t="shared" si="16"/>
        <v>202.02225855912189</v>
      </c>
      <c r="L50" s="183" t="e">
        <f t="shared" si="17"/>
        <v>#DIV/0!</v>
      </c>
    </row>
    <row r="51" spans="2:12" x14ac:dyDescent="0.25">
      <c r="B51" s="7"/>
      <c r="C51" s="7"/>
      <c r="D51" s="7"/>
      <c r="E51" s="7">
        <v>3114</v>
      </c>
      <c r="F51" s="12" t="s">
        <v>65</v>
      </c>
      <c r="G51" s="131">
        <v>8941.3799999999992</v>
      </c>
      <c r="H51" s="131"/>
      <c r="I51" s="131"/>
      <c r="J51" s="137">
        <v>4963.67</v>
      </c>
      <c r="K51" s="183">
        <f t="shared" si="16"/>
        <v>55.51346660135237</v>
      </c>
      <c r="L51" s="183" t="e">
        <f t="shared" si="17"/>
        <v>#DIV/0!</v>
      </c>
    </row>
    <row r="52" spans="2:12" x14ac:dyDescent="0.25">
      <c r="B52" s="7"/>
      <c r="C52" s="22"/>
      <c r="D52" s="49">
        <v>312</v>
      </c>
      <c r="E52" s="49"/>
      <c r="F52" s="50" t="s">
        <v>66</v>
      </c>
      <c r="G52" s="128">
        <f>SUM(G53)</f>
        <v>46225.13</v>
      </c>
      <c r="H52" s="128">
        <f t="shared" ref="H52:J52" si="20">SUM(H53)</f>
        <v>0</v>
      </c>
      <c r="I52" s="128">
        <f t="shared" si="20"/>
        <v>0</v>
      </c>
      <c r="J52" s="128">
        <f t="shared" si="20"/>
        <v>65635.83</v>
      </c>
      <c r="K52" s="183">
        <f t="shared" si="16"/>
        <v>141.99166124573367</v>
      </c>
      <c r="L52" s="183" t="e">
        <f t="shared" si="17"/>
        <v>#DIV/0!</v>
      </c>
    </row>
    <row r="53" spans="2:12" x14ac:dyDescent="0.25">
      <c r="B53" s="7"/>
      <c r="C53" s="22"/>
      <c r="D53" s="7"/>
      <c r="E53" s="7">
        <v>3121</v>
      </c>
      <c r="F53" s="42" t="s">
        <v>66</v>
      </c>
      <c r="G53" s="131">
        <v>46225.13</v>
      </c>
      <c r="H53" s="131"/>
      <c r="I53" s="131"/>
      <c r="J53" s="137">
        <v>65635.83</v>
      </c>
      <c r="K53" s="183">
        <f t="shared" si="16"/>
        <v>141.99166124573367</v>
      </c>
      <c r="L53" s="183" t="e">
        <f t="shared" si="17"/>
        <v>#DIV/0!</v>
      </c>
    </row>
    <row r="54" spans="2:12" x14ac:dyDescent="0.25">
      <c r="B54" s="7"/>
      <c r="C54" s="22"/>
      <c r="D54" s="49">
        <v>313</v>
      </c>
      <c r="E54" s="49"/>
      <c r="F54" s="50" t="s">
        <v>67</v>
      </c>
      <c r="G54" s="128">
        <f>SUM(G55,G56)</f>
        <v>183638.63999999998</v>
      </c>
      <c r="H54" s="128">
        <f t="shared" ref="H54:J54" si="21">SUM(H55,H56)</f>
        <v>0</v>
      </c>
      <c r="I54" s="128">
        <f t="shared" si="21"/>
        <v>0</v>
      </c>
      <c r="J54" s="128">
        <f t="shared" si="21"/>
        <v>218975.72</v>
      </c>
      <c r="K54" s="183">
        <f t="shared" si="16"/>
        <v>119.24272582284428</v>
      </c>
      <c r="L54" s="183" t="e">
        <f t="shared" si="17"/>
        <v>#DIV/0!</v>
      </c>
    </row>
    <row r="55" spans="2:12" x14ac:dyDescent="0.25">
      <c r="B55" s="7"/>
      <c r="C55" s="22"/>
      <c r="D55" s="7"/>
      <c r="E55" s="45">
        <v>3132</v>
      </c>
      <c r="F55" s="46" t="s">
        <v>68</v>
      </c>
      <c r="G55" s="131">
        <v>183455.46</v>
      </c>
      <c r="H55" s="131"/>
      <c r="I55" s="131"/>
      <c r="J55" s="137">
        <v>218804.64</v>
      </c>
      <c r="K55" s="183">
        <f t="shared" si="16"/>
        <v>119.26853526191046</v>
      </c>
      <c r="L55" s="183" t="e">
        <f t="shared" si="17"/>
        <v>#DIV/0!</v>
      </c>
    </row>
    <row r="56" spans="2:12" ht="25.5" x14ac:dyDescent="0.25">
      <c r="B56" s="7"/>
      <c r="C56" s="22"/>
      <c r="D56" s="7"/>
      <c r="E56" s="45">
        <v>3133</v>
      </c>
      <c r="F56" s="46" t="s">
        <v>69</v>
      </c>
      <c r="G56" s="131">
        <v>183.18</v>
      </c>
      <c r="H56" s="131"/>
      <c r="I56" s="131"/>
      <c r="J56" s="137">
        <v>171.08</v>
      </c>
      <c r="K56" s="183">
        <f t="shared" si="16"/>
        <v>93.394475379408235</v>
      </c>
      <c r="L56" s="183" t="e">
        <f t="shared" si="17"/>
        <v>#DIV/0!</v>
      </c>
    </row>
    <row r="57" spans="2:12" x14ac:dyDescent="0.25">
      <c r="B57" s="7"/>
      <c r="C57" s="67">
        <v>32</v>
      </c>
      <c r="D57" s="67"/>
      <c r="E57" s="67"/>
      <c r="F57" s="70" t="s">
        <v>12</v>
      </c>
      <c r="G57" s="127">
        <f>SUM(G58,G63,G70,G80,G82)</f>
        <v>235545.79</v>
      </c>
      <c r="H57" s="127">
        <v>374242.94</v>
      </c>
      <c r="I57" s="127">
        <v>374242.94</v>
      </c>
      <c r="J57" s="127">
        <f t="shared" ref="J57" si="22">SUM(J58,J63,J70,J80,J82)</f>
        <v>372650.48</v>
      </c>
      <c r="K57" s="183">
        <f t="shared" si="16"/>
        <v>158.207234355579</v>
      </c>
      <c r="L57" s="183">
        <f t="shared" si="17"/>
        <v>99.574484958887936</v>
      </c>
    </row>
    <row r="58" spans="2:12" x14ac:dyDescent="0.25">
      <c r="B58" s="7"/>
      <c r="C58" s="22"/>
      <c r="D58" s="49">
        <v>321</v>
      </c>
      <c r="E58" s="49"/>
      <c r="F58" s="49" t="s">
        <v>25</v>
      </c>
      <c r="G58" s="128">
        <f>SUM(G59:G62)</f>
        <v>40200.990000000005</v>
      </c>
      <c r="H58" s="128">
        <f t="shared" ref="H58:J58" si="23">SUM(H59:H62)</f>
        <v>0</v>
      </c>
      <c r="I58" s="128">
        <f t="shared" si="23"/>
        <v>0</v>
      </c>
      <c r="J58" s="128">
        <f t="shared" si="23"/>
        <v>45511.24</v>
      </c>
      <c r="K58" s="183">
        <f t="shared" si="16"/>
        <v>113.20925181195784</v>
      </c>
      <c r="L58" s="183" t="e">
        <f t="shared" si="17"/>
        <v>#DIV/0!</v>
      </c>
    </row>
    <row r="59" spans="2:12" x14ac:dyDescent="0.25">
      <c r="B59" s="7"/>
      <c r="C59" s="22"/>
      <c r="D59" s="7"/>
      <c r="E59" s="7">
        <v>3211</v>
      </c>
      <c r="F59" s="25" t="s">
        <v>26</v>
      </c>
      <c r="G59" s="131">
        <v>4703.97</v>
      </c>
      <c r="H59" s="131"/>
      <c r="I59" s="131"/>
      <c r="J59" s="137">
        <v>6275.86</v>
      </c>
      <c r="K59" s="183">
        <f t="shared" si="16"/>
        <v>133.41624202535306</v>
      </c>
      <c r="L59" s="183" t="e">
        <f t="shared" si="17"/>
        <v>#DIV/0!</v>
      </c>
    </row>
    <row r="60" spans="2:12" ht="25.5" x14ac:dyDescent="0.25">
      <c r="B60" s="7"/>
      <c r="C60" s="22"/>
      <c r="D60" s="7"/>
      <c r="E60" s="43" t="s">
        <v>70</v>
      </c>
      <c r="F60" s="44" t="s">
        <v>71</v>
      </c>
      <c r="G60" s="131">
        <v>33813.199999999997</v>
      </c>
      <c r="H60" s="131"/>
      <c r="I60" s="131"/>
      <c r="J60" s="137">
        <v>38815.18</v>
      </c>
      <c r="K60" s="183">
        <f t="shared" si="16"/>
        <v>114.7929802562313</v>
      </c>
      <c r="L60" s="183" t="e">
        <f t="shared" si="17"/>
        <v>#DIV/0!</v>
      </c>
    </row>
    <row r="61" spans="2:12" x14ac:dyDescent="0.25">
      <c r="B61" s="7"/>
      <c r="C61" s="7"/>
      <c r="D61" s="7"/>
      <c r="E61" s="43">
        <v>3213</v>
      </c>
      <c r="F61" s="44" t="s">
        <v>72</v>
      </c>
      <c r="G61" s="129">
        <v>1500.66</v>
      </c>
      <c r="H61" s="131"/>
      <c r="I61" s="131"/>
      <c r="J61" s="137">
        <v>408.6</v>
      </c>
      <c r="K61" s="183">
        <f t="shared" si="16"/>
        <v>27.228019671344612</v>
      </c>
      <c r="L61" s="183" t="e">
        <f t="shared" si="17"/>
        <v>#DIV/0!</v>
      </c>
    </row>
    <row r="62" spans="2:12" x14ac:dyDescent="0.25">
      <c r="B62" s="7"/>
      <c r="C62" s="7"/>
      <c r="D62" s="7"/>
      <c r="E62" s="43">
        <v>3214</v>
      </c>
      <c r="F62" s="44" t="s">
        <v>73</v>
      </c>
      <c r="G62" s="129">
        <v>183.16</v>
      </c>
      <c r="H62" s="131"/>
      <c r="I62" s="131"/>
      <c r="J62" s="137">
        <v>11.6</v>
      </c>
      <c r="K62" s="183">
        <f t="shared" si="16"/>
        <v>6.333260537235204</v>
      </c>
      <c r="L62" s="183" t="e">
        <f t="shared" si="17"/>
        <v>#DIV/0!</v>
      </c>
    </row>
    <row r="63" spans="2:12" x14ac:dyDescent="0.25">
      <c r="B63" s="7"/>
      <c r="C63" s="7"/>
      <c r="D63" s="49">
        <v>322</v>
      </c>
      <c r="E63" s="51"/>
      <c r="F63" s="47" t="s">
        <v>74</v>
      </c>
      <c r="G63" s="128">
        <f>SUM(G64:G69)</f>
        <v>137491.32</v>
      </c>
      <c r="H63" s="128">
        <f t="shared" ref="H63:J63" si="24">SUM(H64:H69)</f>
        <v>0</v>
      </c>
      <c r="I63" s="128">
        <f t="shared" si="24"/>
        <v>0</v>
      </c>
      <c r="J63" s="128">
        <f t="shared" si="24"/>
        <v>254550.86</v>
      </c>
      <c r="K63" s="183">
        <f t="shared" si="16"/>
        <v>185.13958553892709</v>
      </c>
      <c r="L63" s="183" t="e">
        <f t="shared" si="17"/>
        <v>#DIV/0!</v>
      </c>
    </row>
    <row r="64" spans="2:12" x14ac:dyDescent="0.25">
      <c r="B64" s="7"/>
      <c r="C64" s="22"/>
      <c r="D64" s="7"/>
      <c r="E64" s="43" t="s">
        <v>75</v>
      </c>
      <c r="F64" s="44" t="s">
        <v>76</v>
      </c>
      <c r="G64" s="131">
        <v>17492.689999999999</v>
      </c>
      <c r="H64" s="131"/>
      <c r="I64" s="131"/>
      <c r="J64" s="137">
        <v>19566.28</v>
      </c>
      <c r="K64" s="183">
        <f t="shared" si="16"/>
        <v>111.8540373150156</v>
      </c>
      <c r="L64" s="183" t="e">
        <f t="shared" si="17"/>
        <v>#DIV/0!</v>
      </c>
    </row>
    <row r="65" spans="2:12" x14ac:dyDescent="0.25">
      <c r="B65" s="7"/>
      <c r="C65" s="22"/>
      <c r="D65" s="7"/>
      <c r="E65" s="43">
        <v>3222</v>
      </c>
      <c r="F65" s="44" t="s">
        <v>77</v>
      </c>
      <c r="G65" s="131">
        <v>84694.53</v>
      </c>
      <c r="H65" s="131"/>
      <c r="I65" s="131"/>
      <c r="J65" s="137">
        <v>195184.33</v>
      </c>
      <c r="K65" s="183">
        <f t="shared" si="16"/>
        <v>230.4568311554477</v>
      </c>
      <c r="L65" s="183" t="e">
        <f t="shared" si="17"/>
        <v>#DIV/0!</v>
      </c>
    </row>
    <row r="66" spans="2:12" x14ac:dyDescent="0.25">
      <c r="B66" s="7"/>
      <c r="C66" s="22"/>
      <c r="D66" s="7"/>
      <c r="E66" s="43" t="s">
        <v>78</v>
      </c>
      <c r="F66" s="44" t="s">
        <v>79</v>
      </c>
      <c r="G66" s="131">
        <v>31943.45</v>
      </c>
      <c r="H66" s="131"/>
      <c r="I66" s="131"/>
      <c r="J66" s="137">
        <v>36946.400000000001</v>
      </c>
      <c r="K66" s="183">
        <f t="shared" si="16"/>
        <v>115.6618962572922</v>
      </c>
      <c r="L66" s="183" t="e">
        <f t="shared" si="17"/>
        <v>#DIV/0!</v>
      </c>
    </row>
    <row r="67" spans="2:12" ht="25.5" x14ac:dyDescent="0.25">
      <c r="B67" s="7"/>
      <c r="C67" s="22"/>
      <c r="D67" s="7"/>
      <c r="E67" s="43" t="s">
        <v>80</v>
      </c>
      <c r="F67" s="44" t="s">
        <v>81</v>
      </c>
      <c r="G67" s="131">
        <v>1818.75</v>
      </c>
      <c r="H67" s="131"/>
      <c r="I67" s="131"/>
      <c r="J67" s="137">
        <v>1460.09</v>
      </c>
      <c r="K67" s="183">
        <f t="shared" si="16"/>
        <v>80.279862542955328</v>
      </c>
      <c r="L67" s="183" t="e">
        <f t="shared" si="17"/>
        <v>#DIV/0!</v>
      </c>
    </row>
    <row r="68" spans="2:12" x14ac:dyDescent="0.25">
      <c r="B68" s="7"/>
      <c r="C68" s="22"/>
      <c r="D68" s="7"/>
      <c r="E68" s="43">
        <v>3225</v>
      </c>
      <c r="F68" s="44" t="s">
        <v>82</v>
      </c>
      <c r="G68" s="131">
        <v>1368.97</v>
      </c>
      <c r="H68" s="131"/>
      <c r="I68" s="131"/>
      <c r="J68" s="137">
        <v>1167.26</v>
      </c>
      <c r="K68" s="183">
        <f t="shared" si="16"/>
        <v>85.2655646215768</v>
      </c>
      <c r="L68" s="183" t="e">
        <f t="shared" si="17"/>
        <v>#DIV/0!</v>
      </c>
    </row>
    <row r="69" spans="2:12" x14ac:dyDescent="0.25">
      <c r="B69" s="7"/>
      <c r="C69" s="22"/>
      <c r="D69" s="7"/>
      <c r="E69" s="43">
        <v>3227</v>
      </c>
      <c r="F69" s="44" t="s">
        <v>83</v>
      </c>
      <c r="G69" s="131">
        <v>172.93</v>
      </c>
      <c r="H69" s="131"/>
      <c r="I69" s="131"/>
      <c r="J69" s="137">
        <v>226.5</v>
      </c>
      <c r="K69" s="183">
        <f t="shared" si="16"/>
        <v>130.97785231018329</v>
      </c>
      <c r="L69" s="183" t="e">
        <f t="shared" si="17"/>
        <v>#DIV/0!</v>
      </c>
    </row>
    <row r="70" spans="2:12" x14ac:dyDescent="0.25">
      <c r="B70" s="7"/>
      <c r="C70" s="22"/>
      <c r="D70" s="48">
        <v>323</v>
      </c>
      <c r="E70" s="51"/>
      <c r="F70" s="47" t="s">
        <v>84</v>
      </c>
      <c r="G70" s="128">
        <f>SUM(G71:G79)</f>
        <v>47792.09</v>
      </c>
      <c r="H70" s="128">
        <f t="shared" ref="H70:J70" si="25">SUM(H71:H79)</f>
        <v>0</v>
      </c>
      <c r="I70" s="128">
        <f t="shared" si="25"/>
        <v>0</v>
      </c>
      <c r="J70" s="128">
        <f t="shared" si="25"/>
        <v>63561.570000000007</v>
      </c>
      <c r="K70" s="183">
        <f t="shared" si="16"/>
        <v>132.99600415047766</v>
      </c>
      <c r="L70" s="183" t="e">
        <f t="shared" si="17"/>
        <v>#DIV/0!</v>
      </c>
    </row>
    <row r="71" spans="2:12" x14ac:dyDescent="0.25">
      <c r="B71" s="7"/>
      <c r="C71" s="22"/>
      <c r="D71" s="7"/>
      <c r="E71" s="43" t="s">
        <v>85</v>
      </c>
      <c r="F71" s="44" t="s">
        <v>86</v>
      </c>
      <c r="G71" s="131">
        <v>10879.91</v>
      </c>
      <c r="H71" s="131"/>
      <c r="I71" s="131"/>
      <c r="J71" s="137">
        <v>12710.28</v>
      </c>
      <c r="K71" s="183">
        <f t="shared" si="16"/>
        <v>116.82339284056577</v>
      </c>
      <c r="L71" s="183" t="e">
        <f t="shared" si="17"/>
        <v>#DIV/0!</v>
      </c>
    </row>
    <row r="72" spans="2:12" x14ac:dyDescent="0.25">
      <c r="B72" s="7"/>
      <c r="C72" s="22"/>
      <c r="D72" s="7"/>
      <c r="E72" s="43" t="s">
        <v>87</v>
      </c>
      <c r="F72" s="44" t="s">
        <v>88</v>
      </c>
      <c r="G72" s="131">
        <v>13609.81</v>
      </c>
      <c r="H72" s="131"/>
      <c r="I72" s="131"/>
      <c r="J72" s="137">
        <v>20475.310000000001</v>
      </c>
      <c r="K72" s="183">
        <f t="shared" si="16"/>
        <v>150.4452303154857</v>
      </c>
      <c r="L72" s="183" t="e">
        <f t="shared" si="17"/>
        <v>#DIV/0!</v>
      </c>
    </row>
    <row r="73" spans="2:12" x14ac:dyDescent="0.25">
      <c r="B73" s="7"/>
      <c r="C73" s="22"/>
      <c r="D73" s="7"/>
      <c r="E73" s="43">
        <v>3233</v>
      </c>
      <c r="F73" s="44" t="s">
        <v>89</v>
      </c>
      <c r="G73" s="131"/>
      <c r="H73" s="131"/>
      <c r="I73" s="131"/>
      <c r="J73" s="137"/>
      <c r="K73" s="183" t="e">
        <f t="shared" si="16"/>
        <v>#DIV/0!</v>
      </c>
      <c r="L73" s="183" t="e">
        <f t="shared" si="17"/>
        <v>#DIV/0!</v>
      </c>
    </row>
    <row r="74" spans="2:12" x14ac:dyDescent="0.25">
      <c r="B74" s="7"/>
      <c r="C74" s="22"/>
      <c r="D74" s="7"/>
      <c r="E74" s="43" t="s">
        <v>90</v>
      </c>
      <c r="F74" s="44" t="s">
        <v>91</v>
      </c>
      <c r="G74" s="131">
        <v>11006.23</v>
      </c>
      <c r="H74" s="131"/>
      <c r="I74" s="131"/>
      <c r="J74" s="137">
        <v>14966.97</v>
      </c>
      <c r="K74" s="183">
        <f t="shared" si="16"/>
        <v>135.98634591499541</v>
      </c>
      <c r="L74" s="183" t="e">
        <f t="shared" si="17"/>
        <v>#DIV/0!</v>
      </c>
    </row>
    <row r="75" spans="2:12" x14ac:dyDescent="0.25">
      <c r="B75" s="7"/>
      <c r="C75" s="22"/>
      <c r="D75" s="7"/>
      <c r="E75" s="43">
        <v>3235</v>
      </c>
      <c r="F75" s="44" t="s">
        <v>92</v>
      </c>
      <c r="G75" s="131"/>
      <c r="H75" s="131"/>
      <c r="I75" s="131"/>
      <c r="J75" s="137"/>
      <c r="K75" s="183" t="e">
        <f t="shared" si="16"/>
        <v>#DIV/0!</v>
      </c>
      <c r="L75" s="183" t="e">
        <f t="shared" si="17"/>
        <v>#DIV/0!</v>
      </c>
    </row>
    <row r="76" spans="2:12" x14ac:dyDescent="0.25">
      <c r="B76" s="7"/>
      <c r="C76" s="22"/>
      <c r="D76" s="7"/>
      <c r="E76" s="43">
        <v>3236</v>
      </c>
      <c r="F76" s="44" t="s">
        <v>93</v>
      </c>
      <c r="G76" s="131">
        <v>1750.95</v>
      </c>
      <c r="H76" s="131"/>
      <c r="I76" s="131"/>
      <c r="J76" s="137">
        <v>3137.32</v>
      </c>
      <c r="K76" s="183">
        <f t="shared" si="16"/>
        <v>179.17816042719667</v>
      </c>
      <c r="L76" s="183" t="e">
        <f t="shared" si="17"/>
        <v>#DIV/0!</v>
      </c>
    </row>
    <row r="77" spans="2:12" x14ac:dyDescent="0.25">
      <c r="B77" s="7"/>
      <c r="C77" s="22"/>
      <c r="D77" s="7"/>
      <c r="E77" s="43">
        <v>3237</v>
      </c>
      <c r="F77" s="44" t="s">
        <v>94</v>
      </c>
      <c r="G77" s="131">
        <v>2382.7399999999998</v>
      </c>
      <c r="H77" s="131"/>
      <c r="I77" s="131"/>
      <c r="J77" s="137">
        <v>4084.47</v>
      </c>
      <c r="K77" s="183">
        <f t="shared" si="16"/>
        <v>171.41903858582975</v>
      </c>
      <c r="L77" s="183" t="e">
        <f t="shared" si="17"/>
        <v>#DIV/0!</v>
      </c>
    </row>
    <row r="78" spans="2:12" x14ac:dyDescent="0.25">
      <c r="B78" s="7"/>
      <c r="C78" s="22"/>
      <c r="D78" s="7"/>
      <c r="E78" s="43" t="s">
        <v>95</v>
      </c>
      <c r="F78" s="44" t="s">
        <v>96</v>
      </c>
      <c r="G78" s="131">
        <v>2445.87</v>
      </c>
      <c r="H78" s="131"/>
      <c r="I78" s="131"/>
      <c r="J78" s="137">
        <v>2695.96</v>
      </c>
      <c r="K78" s="183">
        <f t="shared" si="16"/>
        <v>110.22499151631118</v>
      </c>
      <c r="L78" s="183" t="e">
        <f t="shared" si="17"/>
        <v>#DIV/0!</v>
      </c>
    </row>
    <row r="79" spans="2:12" x14ac:dyDescent="0.25">
      <c r="B79" s="7"/>
      <c r="C79" s="22"/>
      <c r="D79" s="7"/>
      <c r="E79" s="43" t="s">
        <v>97</v>
      </c>
      <c r="F79" s="44" t="s">
        <v>98</v>
      </c>
      <c r="G79" s="131">
        <v>5716.58</v>
      </c>
      <c r="H79" s="131"/>
      <c r="I79" s="131"/>
      <c r="J79" s="137">
        <v>5491.26</v>
      </c>
      <c r="K79" s="183">
        <f t="shared" si="16"/>
        <v>96.058482519268523</v>
      </c>
      <c r="L79" s="183" t="e">
        <f t="shared" si="17"/>
        <v>#DIV/0!</v>
      </c>
    </row>
    <row r="80" spans="2:12" ht="28.5" x14ac:dyDescent="0.25">
      <c r="B80" s="7"/>
      <c r="C80" s="22"/>
      <c r="D80" s="49">
        <v>324</v>
      </c>
      <c r="E80" s="49"/>
      <c r="F80" s="58" t="s">
        <v>99</v>
      </c>
      <c r="G80" s="128">
        <f>SUM(G81)</f>
        <v>0</v>
      </c>
      <c r="H80" s="128">
        <f t="shared" ref="H80:J80" si="26">SUM(H81)</f>
        <v>0</v>
      </c>
      <c r="I80" s="128">
        <f t="shared" si="26"/>
        <v>0</v>
      </c>
      <c r="J80" s="128">
        <f t="shared" si="26"/>
        <v>0</v>
      </c>
      <c r="K80" s="183" t="e">
        <f t="shared" si="16"/>
        <v>#DIV/0!</v>
      </c>
      <c r="L80" s="183" t="e">
        <f t="shared" si="17"/>
        <v>#DIV/0!</v>
      </c>
    </row>
    <row r="81" spans="2:12" x14ac:dyDescent="0.25">
      <c r="B81" s="7"/>
      <c r="C81" s="22"/>
      <c r="D81" s="7"/>
      <c r="E81" s="57">
        <v>3241</v>
      </c>
      <c r="F81" s="44" t="s">
        <v>99</v>
      </c>
      <c r="G81" s="131"/>
      <c r="H81" s="131"/>
      <c r="I81" s="131"/>
      <c r="J81" s="137"/>
      <c r="K81" s="183" t="e">
        <f t="shared" si="16"/>
        <v>#DIV/0!</v>
      </c>
      <c r="L81" s="183" t="e">
        <f t="shared" si="17"/>
        <v>#DIV/0!</v>
      </c>
    </row>
    <row r="82" spans="2:12" x14ac:dyDescent="0.25">
      <c r="B82" s="7"/>
      <c r="C82" s="22"/>
      <c r="D82" s="49">
        <v>329</v>
      </c>
      <c r="E82" s="51"/>
      <c r="F82" s="59" t="s">
        <v>100</v>
      </c>
      <c r="G82" s="128">
        <f>SUM(G83:G89)</f>
        <v>10061.390000000001</v>
      </c>
      <c r="H82" s="128">
        <f t="shared" ref="H82:J82" si="27">SUM(H83:H89)</f>
        <v>0</v>
      </c>
      <c r="I82" s="128">
        <f t="shared" si="27"/>
        <v>0</v>
      </c>
      <c r="J82" s="128">
        <f t="shared" si="27"/>
        <v>9026.8100000000013</v>
      </c>
      <c r="K82" s="183">
        <f t="shared" si="16"/>
        <v>89.717325339739347</v>
      </c>
      <c r="L82" s="183" t="e">
        <f t="shared" si="17"/>
        <v>#DIV/0!</v>
      </c>
    </row>
    <row r="83" spans="2:12" ht="25.5" x14ac:dyDescent="0.25">
      <c r="B83" s="7"/>
      <c r="C83" s="22"/>
      <c r="D83" s="7"/>
      <c r="E83" s="43">
        <v>3291</v>
      </c>
      <c r="F83" s="44" t="s">
        <v>244</v>
      </c>
      <c r="G83" s="131">
        <v>650.17999999999995</v>
      </c>
      <c r="H83" s="131">
        <v>0</v>
      </c>
      <c r="I83" s="131"/>
      <c r="J83" s="137">
        <v>734.55</v>
      </c>
      <c r="K83" s="183">
        <f t="shared" si="16"/>
        <v>112.97640653357533</v>
      </c>
      <c r="L83" s="183" t="e">
        <f t="shared" si="17"/>
        <v>#DIV/0!</v>
      </c>
    </row>
    <row r="84" spans="2:12" x14ac:dyDescent="0.25">
      <c r="B84" s="7"/>
      <c r="C84" s="22"/>
      <c r="D84" s="7"/>
      <c r="E84" s="43">
        <v>3292</v>
      </c>
      <c r="F84" s="44" t="s">
        <v>101</v>
      </c>
      <c r="G84" s="131"/>
      <c r="H84" s="131"/>
      <c r="I84" s="131"/>
      <c r="J84" s="137"/>
      <c r="K84" s="183" t="e">
        <f t="shared" si="16"/>
        <v>#DIV/0!</v>
      </c>
      <c r="L84" s="183" t="e">
        <f t="shared" si="17"/>
        <v>#DIV/0!</v>
      </c>
    </row>
    <row r="85" spans="2:12" x14ac:dyDescent="0.25">
      <c r="B85" s="7"/>
      <c r="C85" s="22"/>
      <c r="D85" s="7"/>
      <c r="E85" s="43" t="s">
        <v>102</v>
      </c>
      <c r="F85" s="44" t="s">
        <v>103</v>
      </c>
      <c r="G85" s="131"/>
      <c r="H85" s="131"/>
      <c r="I85" s="131"/>
      <c r="J85" s="137"/>
      <c r="K85" s="183" t="e">
        <f t="shared" si="16"/>
        <v>#DIV/0!</v>
      </c>
      <c r="L85" s="183" t="e">
        <f t="shared" si="17"/>
        <v>#DIV/0!</v>
      </c>
    </row>
    <row r="86" spans="2:12" x14ac:dyDescent="0.25">
      <c r="B86" s="7"/>
      <c r="C86" s="22"/>
      <c r="D86" s="7"/>
      <c r="E86" s="43">
        <v>3294</v>
      </c>
      <c r="F86" s="44" t="s">
        <v>104</v>
      </c>
      <c r="G86" s="131">
        <v>53.09</v>
      </c>
      <c r="H86" s="131"/>
      <c r="I86" s="131"/>
      <c r="J86" s="137">
        <v>53.09</v>
      </c>
      <c r="K86" s="183">
        <f t="shared" si="16"/>
        <v>100</v>
      </c>
      <c r="L86" s="183" t="e">
        <f t="shared" si="17"/>
        <v>#DIV/0!</v>
      </c>
    </row>
    <row r="87" spans="2:12" x14ac:dyDescent="0.25">
      <c r="B87" s="7"/>
      <c r="C87" s="22"/>
      <c r="D87" s="7"/>
      <c r="E87" s="43">
        <v>3295</v>
      </c>
      <c r="F87" s="44" t="s">
        <v>105</v>
      </c>
      <c r="G87" s="131">
        <v>4457.5</v>
      </c>
      <c r="H87" s="131"/>
      <c r="I87" s="131"/>
      <c r="J87" s="137">
        <v>4718.2</v>
      </c>
      <c r="K87" s="183">
        <f t="shared" si="16"/>
        <v>105.84856982613573</v>
      </c>
      <c r="L87" s="183" t="e">
        <f t="shared" si="17"/>
        <v>#DIV/0!</v>
      </c>
    </row>
    <row r="88" spans="2:12" x14ac:dyDescent="0.25">
      <c r="B88" s="7"/>
      <c r="C88" s="22"/>
      <c r="D88" s="7"/>
      <c r="E88" s="43">
        <v>3296</v>
      </c>
      <c r="F88" s="44" t="s">
        <v>106</v>
      </c>
      <c r="G88" s="131">
        <v>4372.45</v>
      </c>
      <c r="H88" s="131"/>
      <c r="I88" s="131"/>
      <c r="J88" s="137">
        <v>3096.04</v>
      </c>
      <c r="K88" s="183">
        <f t="shared" si="16"/>
        <v>70.807899461400353</v>
      </c>
      <c r="L88" s="183" t="e">
        <f t="shared" si="17"/>
        <v>#DIV/0!</v>
      </c>
    </row>
    <row r="89" spans="2:12" x14ac:dyDescent="0.25">
      <c r="B89" s="7"/>
      <c r="C89" s="22"/>
      <c r="D89" s="7"/>
      <c r="E89" s="43" t="s">
        <v>107</v>
      </c>
      <c r="F89" s="44" t="s">
        <v>100</v>
      </c>
      <c r="G89" s="131">
        <v>528.16999999999996</v>
      </c>
      <c r="H89" s="131"/>
      <c r="I89" s="131"/>
      <c r="J89" s="137">
        <v>424.93</v>
      </c>
      <c r="K89" s="183">
        <f t="shared" si="16"/>
        <v>80.453263153908779</v>
      </c>
      <c r="L89" s="183" t="e">
        <f t="shared" si="17"/>
        <v>#DIV/0!</v>
      </c>
    </row>
    <row r="90" spans="2:12" x14ac:dyDescent="0.25">
      <c r="B90" s="7"/>
      <c r="C90" s="67">
        <v>34</v>
      </c>
      <c r="D90" s="64"/>
      <c r="E90" s="64"/>
      <c r="F90" s="68" t="s">
        <v>108</v>
      </c>
      <c r="G90" s="127">
        <f>SUM(G91)</f>
        <v>6670.88</v>
      </c>
      <c r="H90" s="127">
        <v>6500.64</v>
      </c>
      <c r="I90" s="127">
        <v>6500.64</v>
      </c>
      <c r="J90" s="127">
        <f t="shared" ref="J90" si="28">SUM(J91)</f>
        <v>5703.3499999999995</v>
      </c>
      <c r="K90" s="183">
        <f t="shared" si="16"/>
        <v>85.496216391240736</v>
      </c>
      <c r="L90" s="183">
        <f t="shared" si="17"/>
        <v>87.735207610327578</v>
      </c>
    </row>
    <row r="91" spans="2:12" x14ac:dyDescent="0.25">
      <c r="B91" s="7"/>
      <c r="C91" s="22"/>
      <c r="D91" s="49">
        <v>341</v>
      </c>
      <c r="E91" s="49"/>
      <c r="F91" s="50" t="s">
        <v>109</v>
      </c>
      <c r="G91" s="128">
        <f>SUM(G92:G93)</f>
        <v>6670.88</v>
      </c>
      <c r="H91" s="128">
        <f t="shared" ref="H91:J91" si="29">SUM(H92:H93)</f>
        <v>0</v>
      </c>
      <c r="I91" s="128"/>
      <c r="J91" s="128">
        <f t="shared" si="29"/>
        <v>5703.3499999999995</v>
      </c>
      <c r="K91" s="183">
        <f t="shared" si="16"/>
        <v>85.496216391240736</v>
      </c>
      <c r="L91" s="183" t="e">
        <f t="shared" si="17"/>
        <v>#DIV/0!</v>
      </c>
    </row>
    <row r="92" spans="2:12" x14ac:dyDescent="0.25">
      <c r="B92" s="7"/>
      <c r="C92" s="22"/>
      <c r="D92" s="7"/>
      <c r="E92" s="43" t="s">
        <v>110</v>
      </c>
      <c r="F92" s="44" t="s">
        <v>111</v>
      </c>
      <c r="G92" s="131">
        <v>920.05</v>
      </c>
      <c r="H92" s="131"/>
      <c r="I92" s="131"/>
      <c r="J92" s="137">
        <v>994.62</v>
      </c>
      <c r="K92" s="183">
        <f t="shared" si="16"/>
        <v>108.10499429378839</v>
      </c>
      <c r="L92" s="183" t="e">
        <f t="shared" si="17"/>
        <v>#DIV/0!</v>
      </c>
    </row>
    <row r="93" spans="2:12" x14ac:dyDescent="0.25">
      <c r="B93" s="7"/>
      <c r="C93" s="22"/>
      <c r="D93" s="7"/>
      <c r="E93" s="43">
        <v>3433</v>
      </c>
      <c r="F93" s="44" t="s">
        <v>112</v>
      </c>
      <c r="G93" s="131">
        <v>5750.83</v>
      </c>
      <c r="H93" s="131"/>
      <c r="I93" s="131"/>
      <c r="J93" s="137">
        <v>4708.7299999999996</v>
      </c>
      <c r="K93" s="183">
        <f t="shared" si="16"/>
        <v>81.879137446246887</v>
      </c>
      <c r="L93" s="183" t="e">
        <f t="shared" si="17"/>
        <v>#DIV/0!</v>
      </c>
    </row>
    <row r="94" spans="2:12" x14ac:dyDescent="0.25">
      <c r="B94" s="7"/>
      <c r="C94" s="67">
        <v>37</v>
      </c>
      <c r="D94" s="64"/>
      <c r="E94" s="64"/>
      <c r="F94" s="68" t="s">
        <v>113</v>
      </c>
      <c r="G94" s="127">
        <f>SUM(G95)</f>
        <v>26623.01</v>
      </c>
      <c r="H94" s="127">
        <v>21745.26</v>
      </c>
      <c r="I94" s="127">
        <v>21745.26</v>
      </c>
      <c r="J94" s="127">
        <f t="shared" ref="J94" si="30">SUM(J95)</f>
        <v>24680.01</v>
      </c>
      <c r="K94" s="183">
        <f t="shared" si="16"/>
        <v>92.701801937496924</v>
      </c>
      <c r="L94" s="183">
        <f t="shared" si="17"/>
        <v>113.49604465524901</v>
      </c>
    </row>
    <row r="95" spans="2:12" ht="30" x14ac:dyDescent="0.25">
      <c r="B95" s="7"/>
      <c r="C95" s="22"/>
      <c r="D95" s="49">
        <v>372</v>
      </c>
      <c r="E95" s="51"/>
      <c r="F95" s="52" t="s">
        <v>114</v>
      </c>
      <c r="G95" s="128">
        <f>SUM(G96:G97)</f>
        <v>26623.01</v>
      </c>
      <c r="H95" s="128">
        <f t="shared" ref="H95:J95" si="31">SUM(H96:H97)</f>
        <v>0</v>
      </c>
      <c r="I95" s="128"/>
      <c r="J95" s="128">
        <f t="shared" si="31"/>
        <v>24680.01</v>
      </c>
      <c r="K95" s="183">
        <f t="shared" si="16"/>
        <v>92.701801937496924</v>
      </c>
      <c r="L95" s="183" t="e">
        <f t="shared" si="17"/>
        <v>#DIV/0!</v>
      </c>
    </row>
    <row r="96" spans="2:12" x14ac:dyDescent="0.25">
      <c r="B96" s="7"/>
      <c r="C96" s="22"/>
      <c r="D96" s="7"/>
      <c r="E96" s="43">
        <v>3721</v>
      </c>
      <c r="F96" s="44" t="s">
        <v>115</v>
      </c>
      <c r="G96" s="131">
        <v>0</v>
      </c>
      <c r="H96" s="131">
        <v>0</v>
      </c>
      <c r="I96" s="131">
        <v>0</v>
      </c>
      <c r="J96" s="137">
        <v>0</v>
      </c>
      <c r="K96" s="183" t="e">
        <f t="shared" si="16"/>
        <v>#DIV/0!</v>
      </c>
      <c r="L96" s="183" t="e">
        <f t="shared" si="17"/>
        <v>#DIV/0!</v>
      </c>
    </row>
    <row r="97" spans="2:12" x14ac:dyDescent="0.25">
      <c r="B97" s="7"/>
      <c r="C97" s="22"/>
      <c r="D97" s="7"/>
      <c r="E97" s="43">
        <v>3722</v>
      </c>
      <c r="F97" s="44" t="s">
        <v>116</v>
      </c>
      <c r="G97" s="131">
        <v>26623.01</v>
      </c>
      <c r="H97" s="131"/>
      <c r="I97" s="131"/>
      <c r="J97" s="137">
        <v>24680.01</v>
      </c>
      <c r="K97" s="183">
        <f t="shared" si="16"/>
        <v>92.701801937496924</v>
      </c>
      <c r="L97" s="183" t="e">
        <f t="shared" si="17"/>
        <v>#DIV/0!</v>
      </c>
    </row>
    <row r="98" spans="2:12" x14ac:dyDescent="0.25">
      <c r="B98" s="7"/>
      <c r="C98" s="67">
        <v>38</v>
      </c>
      <c r="D98" s="64"/>
      <c r="E98" s="71"/>
      <c r="F98" s="72" t="s">
        <v>130</v>
      </c>
      <c r="G98" s="127">
        <f>SUM(G99)</f>
        <v>0</v>
      </c>
      <c r="H98" s="127">
        <v>1218.6500000000001</v>
      </c>
      <c r="I98" s="127">
        <v>1218.6500000000001</v>
      </c>
      <c r="J98" s="127">
        <f t="shared" ref="J98" si="32">SUM(J99)</f>
        <v>1218.6500000000001</v>
      </c>
      <c r="K98" s="183" t="e">
        <f t="shared" si="16"/>
        <v>#DIV/0!</v>
      </c>
      <c r="L98" s="183">
        <f t="shared" si="17"/>
        <v>100</v>
      </c>
    </row>
    <row r="99" spans="2:12" x14ac:dyDescent="0.25">
      <c r="B99" s="7"/>
      <c r="C99" s="22"/>
      <c r="D99" s="49">
        <v>381</v>
      </c>
      <c r="E99" s="53"/>
      <c r="F99" s="54" t="s">
        <v>118</v>
      </c>
      <c r="G99" s="128">
        <f>SUM(G100)</f>
        <v>0</v>
      </c>
      <c r="H99" s="128">
        <f t="shared" ref="H99:J99" si="33">SUM(H100)</f>
        <v>0</v>
      </c>
      <c r="I99" s="128"/>
      <c r="J99" s="128">
        <f t="shared" si="33"/>
        <v>1218.6500000000001</v>
      </c>
      <c r="K99" s="183" t="e">
        <f t="shared" si="16"/>
        <v>#DIV/0!</v>
      </c>
      <c r="L99" s="183" t="e">
        <f t="shared" si="17"/>
        <v>#DIV/0!</v>
      </c>
    </row>
    <row r="100" spans="2:12" x14ac:dyDescent="0.25">
      <c r="B100" s="7"/>
      <c r="C100" s="22"/>
      <c r="D100" s="7"/>
      <c r="E100" s="7">
        <v>3812</v>
      </c>
      <c r="F100" s="46" t="s">
        <v>117</v>
      </c>
      <c r="G100" s="131">
        <v>0</v>
      </c>
      <c r="H100" s="131">
        <v>0</v>
      </c>
      <c r="I100" s="131"/>
      <c r="J100" s="137">
        <v>1218.6500000000001</v>
      </c>
      <c r="K100" s="183" t="e">
        <f t="shared" si="16"/>
        <v>#DIV/0!</v>
      </c>
      <c r="L100" s="183" t="e">
        <f t="shared" si="17"/>
        <v>#DIV/0!</v>
      </c>
    </row>
    <row r="101" spans="2:12" x14ac:dyDescent="0.25">
      <c r="B101" s="74">
        <v>4</v>
      </c>
      <c r="C101" s="75"/>
      <c r="D101" s="75"/>
      <c r="E101" s="75"/>
      <c r="F101" s="76" t="s">
        <v>5</v>
      </c>
      <c r="G101" s="126">
        <f>SUM(G102)</f>
        <v>7409.95</v>
      </c>
      <c r="H101" s="126">
        <f t="shared" ref="H101:J101" si="34">SUM(H102)</f>
        <v>18322.77</v>
      </c>
      <c r="I101" s="126">
        <v>18322.77</v>
      </c>
      <c r="J101" s="126">
        <f t="shared" si="34"/>
        <v>11536.43</v>
      </c>
      <c r="K101" s="183">
        <f t="shared" si="16"/>
        <v>155.6883649687245</v>
      </c>
      <c r="L101" s="183">
        <f t="shared" si="17"/>
        <v>62.962259527353126</v>
      </c>
    </row>
    <row r="102" spans="2:12" x14ac:dyDescent="0.25">
      <c r="B102" s="11"/>
      <c r="C102" s="66">
        <v>42</v>
      </c>
      <c r="D102" s="66"/>
      <c r="E102" s="66"/>
      <c r="F102" s="73" t="s">
        <v>119</v>
      </c>
      <c r="G102" s="127">
        <f>SUM(G103,G109)</f>
        <v>7409.95</v>
      </c>
      <c r="H102" s="127">
        <v>18322.77</v>
      </c>
      <c r="I102" s="127">
        <v>18322.77</v>
      </c>
      <c r="J102" s="127">
        <f t="shared" ref="J102" si="35">SUM(J103,J109)</f>
        <v>11536.43</v>
      </c>
      <c r="K102" s="183">
        <f t="shared" si="16"/>
        <v>155.6883649687245</v>
      </c>
      <c r="L102" s="183">
        <f t="shared" si="17"/>
        <v>62.962259527353126</v>
      </c>
    </row>
    <row r="103" spans="2:12" x14ac:dyDescent="0.25">
      <c r="B103" s="11"/>
      <c r="C103" s="11"/>
      <c r="D103" s="49">
        <v>422</v>
      </c>
      <c r="E103" s="49"/>
      <c r="F103" s="55" t="s">
        <v>120</v>
      </c>
      <c r="G103" s="128">
        <f>SUM(G104:G108)</f>
        <v>922.79</v>
      </c>
      <c r="H103" s="128">
        <f t="shared" ref="H103:J103" si="36">SUM(H104:H108)</f>
        <v>0</v>
      </c>
      <c r="I103" s="128"/>
      <c r="J103" s="128">
        <f t="shared" si="36"/>
        <v>5863.13</v>
      </c>
      <c r="K103" s="183">
        <f t="shared" si="16"/>
        <v>635.36991081394478</v>
      </c>
      <c r="L103" s="183" t="e">
        <f t="shared" si="17"/>
        <v>#DIV/0!</v>
      </c>
    </row>
    <row r="104" spans="2:12" x14ac:dyDescent="0.25">
      <c r="B104" s="11"/>
      <c r="C104" s="11"/>
      <c r="D104" s="7"/>
      <c r="E104" s="43" t="s">
        <v>121</v>
      </c>
      <c r="F104" s="44" t="s">
        <v>122</v>
      </c>
      <c r="G104" s="131">
        <v>922.79</v>
      </c>
      <c r="H104" s="131"/>
      <c r="I104" s="134"/>
      <c r="J104" s="137">
        <v>5863.13</v>
      </c>
      <c r="K104" s="183">
        <f t="shared" si="16"/>
        <v>635.36991081394478</v>
      </c>
      <c r="L104" s="183" t="e">
        <f t="shared" si="17"/>
        <v>#DIV/0!</v>
      </c>
    </row>
    <row r="105" spans="2:12" x14ac:dyDescent="0.25">
      <c r="B105" s="11"/>
      <c r="C105" s="11"/>
      <c r="D105" s="7"/>
      <c r="E105" s="43">
        <v>4222</v>
      </c>
      <c r="F105" s="44" t="s">
        <v>123</v>
      </c>
      <c r="G105" s="131"/>
      <c r="H105" s="131"/>
      <c r="I105" s="134"/>
      <c r="J105" s="137"/>
      <c r="K105" s="183" t="e">
        <f t="shared" si="16"/>
        <v>#DIV/0!</v>
      </c>
      <c r="L105" s="183" t="e">
        <f t="shared" si="17"/>
        <v>#DIV/0!</v>
      </c>
    </row>
    <row r="106" spans="2:12" x14ac:dyDescent="0.25">
      <c r="B106" s="11"/>
      <c r="C106" s="11"/>
      <c r="D106" s="7"/>
      <c r="E106" s="43">
        <v>4223</v>
      </c>
      <c r="F106" s="44" t="s">
        <v>124</v>
      </c>
      <c r="G106" s="131"/>
      <c r="H106" s="131"/>
      <c r="I106" s="134"/>
      <c r="J106" s="137"/>
      <c r="K106" s="183" t="e">
        <f t="shared" si="16"/>
        <v>#DIV/0!</v>
      </c>
      <c r="L106" s="183" t="e">
        <f t="shared" si="17"/>
        <v>#DIV/0!</v>
      </c>
    </row>
    <row r="107" spans="2:12" x14ac:dyDescent="0.25">
      <c r="B107" s="11"/>
      <c r="C107" s="11"/>
      <c r="D107" s="7"/>
      <c r="E107" s="43">
        <v>4226</v>
      </c>
      <c r="F107" s="44" t="s">
        <v>125</v>
      </c>
      <c r="G107" s="131"/>
      <c r="H107" s="131"/>
      <c r="I107" s="134"/>
      <c r="J107" s="137"/>
      <c r="K107" s="183" t="e">
        <f t="shared" si="16"/>
        <v>#DIV/0!</v>
      </c>
      <c r="L107" s="183" t="e">
        <f t="shared" si="17"/>
        <v>#DIV/0!</v>
      </c>
    </row>
    <row r="108" spans="2:12" x14ac:dyDescent="0.25">
      <c r="B108" s="11"/>
      <c r="C108" s="11"/>
      <c r="D108" s="7"/>
      <c r="E108" s="43">
        <v>4227</v>
      </c>
      <c r="F108" s="44" t="s">
        <v>126</v>
      </c>
      <c r="G108" s="131"/>
      <c r="H108" s="131"/>
      <c r="I108" s="134"/>
      <c r="J108" s="137"/>
      <c r="K108" s="183" t="e">
        <f t="shared" si="16"/>
        <v>#DIV/0!</v>
      </c>
      <c r="L108" s="183" t="e">
        <f t="shared" si="17"/>
        <v>#DIV/0!</v>
      </c>
    </row>
    <row r="109" spans="2:12" x14ac:dyDescent="0.25">
      <c r="B109" s="11"/>
      <c r="C109" s="11"/>
      <c r="D109" s="49">
        <v>424</v>
      </c>
      <c r="E109" s="49"/>
      <c r="F109" s="56" t="s">
        <v>127</v>
      </c>
      <c r="G109" s="128">
        <f>SUM(G110)</f>
        <v>6487.16</v>
      </c>
      <c r="H109" s="128">
        <f t="shared" ref="H109:J109" si="37">SUM(H110)</f>
        <v>0</v>
      </c>
      <c r="I109" s="128">
        <f t="shared" si="37"/>
        <v>0</v>
      </c>
      <c r="J109" s="128">
        <f t="shared" si="37"/>
        <v>5673.3</v>
      </c>
      <c r="K109" s="183">
        <f t="shared" si="16"/>
        <v>87.454294329105494</v>
      </c>
      <c r="L109" s="183" t="e">
        <f t="shared" si="17"/>
        <v>#DIV/0!</v>
      </c>
    </row>
    <row r="110" spans="2:12" x14ac:dyDescent="0.25">
      <c r="B110" s="11"/>
      <c r="C110" s="11"/>
      <c r="D110" s="7"/>
      <c r="E110" s="43">
        <v>4241</v>
      </c>
      <c r="F110" s="44" t="s">
        <v>128</v>
      </c>
      <c r="G110" s="131">
        <v>6487.16</v>
      </c>
      <c r="H110" s="131"/>
      <c r="I110" s="134"/>
      <c r="J110" s="137">
        <v>5673.3</v>
      </c>
      <c r="K110" s="183">
        <f t="shared" ref="K110" si="38">J110/G110*100</f>
        <v>87.454294329105494</v>
      </c>
      <c r="L110" s="183" t="e">
        <f t="shared" ref="L110" si="39">J110/I110*100</f>
        <v>#DIV/0!</v>
      </c>
    </row>
  </sheetData>
  <mergeCells count="8">
    <mergeCell ref="A1:F1"/>
    <mergeCell ref="B4:L4"/>
    <mergeCell ref="B2:L2"/>
    <mergeCell ref="B43:F43"/>
    <mergeCell ref="B44:F44"/>
    <mergeCell ref="B8:F8"/>
    <mergeCell ref="B9:F9"/>
    <mergeCell ref="B6:L6"/>
  </mergeCells>
  <phoneticPr fontId="30" type="noConversion"/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5"/>
  <sheetViews>
    <sheetView workbookViewId="0">
      <selection sqref="A1:B1"/>
    </sheetView>
  </sheetViews>
  <sheetFormatPr defaultRowHeight="15" x14ac:dyDescent="0.25"/>
  <cols>
    <col min="2" max="2" width="37.7109375" customWidth="1"/>
    <col min="3" max="6" width="25.28515625" style="132" customWidth="1"/>
    <col min="7" max="8" width="15.7109375" style="108" customWidth="1"/>
  </cols>
  <sheetData>
    <row r="1" spans="1:8" ht="15.75" x14ac:dyDescent="0.25">
      <c r="A1" s="204" t="s">
        <v>279</v>
      </c>
      <c r="B1" s="204"/>
    </row>
    <row r="2" spans="1:8" ht="18" x14ac:dyDescent="0.25">
      <c r="B2" s="18"/>
      <c r="C2" s="122"/>
      <c r="D2" s="122"/>
      <c r="E2" s="122"/>
      <c r="F2" s="135"/>
      <c r="G2" s="109"/>
      <c r="H2" s="109"/>
    </row>
    <row r="3" spans="1:8" ht="15.75" customHeight="1" x14ac:dyDescent="0.25">
      <c r="B3" s="210" t="s">
        <v>36</v>
      </c>
      <c r="C3" s="210"/>
      <c r="D3" s="210"/>
      <c r="E3" s="210"/>
      <c r="F3" s="210"/>
      <c r="G3" s="210"/>
      <c r="H3" s="210"/>
    </row>
    <row r="4" spans="1:8" ht="18" x14ac:dyDescent="0.25">
      <c r="B4" s="18"/>
      <c r="C4" s="122"/>
      <c r="D4" s="122"/>
      <c r="E4" s="122"/>
      <c r="F4" s="135"/>
      <c r="G4" s="109"/>
      <c r="H4" s="109"/>
    </row>
    <row r="5" spans="1:8" ht="31.5" customHeight="1" x14ac:dyDescent="0.25">
      <c r="B5" s="36" t="s">
        <v>6</v>
      </c>
      <c r="C5" s="123" t="s">
        <v>234</v>
      </c>
      <c r="D5" s="123" t="s">
        <v>51</v>
      </c>
      <c r="E5" s="123" t="s">
        <v>47</v>
      </c>
      <c r="F5" s="123" t="s">
        <v>235</v>
      </c>
      <c r="G5" s="36" t="s">
        <v>17</v>
      </c>
      <c r="H5" s="36" t="s">
        <v>48</v>
      </c>
    </row>
    <row r="6" spans="1:8" s="23" customFormat="1" ht="11.25" x14ac:dyDescent="0.2">
      <c r="B6" s="37">
        <v>1</v>
      </c>
      <c r="C6" s="124">
        <v>2</v>
      </c>
      <c r="D6" s="124"/>
      <c r="E6" s="124"/>
      <c r="F6" s="124"/>
      <c r="G6" s="116" t="s">
        <v>19</v>
      </c>
      <c r="H6" s="116" t="s">
        <v>20</v>
      </c>
    </row>
    <row r="7" spans="1:8" x14ac:dyDescent="0.25">
      <c r="B7" s="6" t="s">
        <v>35</v>
      </c>
      <c r="C7" s="164">
        <f>SUM(C8+C10+C12+C16+C21+C23)</f>
        <v>1544503.39</v>
      </c>
      <c r="D7" s="164">
        <f>SUM(D8+D10+D12+D16+D21+D23)</f>
        <v>2023354.92</v>
      </c>
      <c r="E7" s="164">
        <f>SUM(E8+E10+E12+E16+E21+E23)</f>
        <v>2023354.92</v>
      </c>
      <c r="F7" s="164">
        <f>SUM(F8+F10+F12+F16+F21+F23)</f>
        <v>2009035.21</v>
      </c>
      <c r="G7" s="60">
        <f t="shared" ref="G7" si="0">F7/C7*100</f>
        <v>130.07645195262407</v>
      </c>
      <c r="H7" s="60">
        <f t="shared" ref="H7" si="1">F7/E7*100</f>
        <v>99.292278885011427</v>
      </c>
    </row>
    <row r="8" spans="1:8" x14ac:dyDescent="0.25">
      <c r="B8" s="6" t="s">
        <v>33</v>
      </c>
      <c r="C8" s="165">
        <v>15297.84</v>
      </c>
      <c r="D8" s="165">
        <v>49593.59</v>
      </c>
      <c r="E8" s="166">
        <v>49593.59</v>
      </c>
      <c r="F8" s="167">
        <v>48681.78</v>
      </c>
      <c r="G8" s="60">
        <f t="shared" ref="G8:G25" si="2">F8/C8*100</f>
        <v>318.22649472082333</v>
      </c>
      <c r="H8" s="60">
        <f t="shared" ref="H8:H25" si="3">F8/E8*100</f>
        <v>98.161435782325896</v>
      </c>
    </row>
    <row r="9" spans="1:8" x14ac:dyDescent="0.25">
      <c r="B9" s="28" t="s">
        <v>32</v>
      </c>
      <c r="C9" s="131">
        <v>15297.84</v>
      </c>
      <c r="D9" s="131">
        <v>49593.59</v>
      </c>
      <c r="E9" s="134">
        <v>49593.59</v>
      </c>
      <c r="F9" s="137">
        <v>48681.94</v>
      </c>
      <c r="G9" s="60">
        <f t="shared" si="2"/>
        <v>318.2275406201137</v>
      </c>
      <c r="H9" s="60">
        <f t="shared" si="3"/>
        <v>98.161758404664809</v>
      </c>
    </row>
    <row r="10" spans="1:8" x14ac:dyDescent="0.25">
      <c r="B10" s="6" t="s">
        <v>28</v>
      </c>
      <c r="C10" s="165">
        <v>7.18</v>
      </c>
      <c r="D10" s="165">
        <v>10</v>
      </c>
      <c r="E10" s="166">
        <v>10</v>
      </c>
      <c r="F10" s="167">
        <v>9.6199999999999992</v>
      </c>
      <c r="G10" s="60">
        <f t="shared" si="2"/>
        <v>133.98328690807799</v>
      </c>
      <c r="H10" s="60">
        <f t="shared" si="3"/>
        <v>96.2</v>
      </c>
    </row>
    <row r="11" spans="1:8" x14ac:dyDescent="0.25">
      <c r="B11" s="26" t="s">
        <v>149</v>
      </c>
      <c r="C11" s="131">
        <v>7.18</v>
      </c>
      <c r="D11" s="131">
        <v>10</v>
      </c>
      <c r="E11" s="134">
        <v>10</v>
      </c>
      <c r="F11" s="137">
        <v>9.6199999999999992</v>
      </c>
      <c r="G11" s="60">
        <f t="shared" si="2"/>
        <v>133.98328690807799</v>
      </c>
      <c r="H11" s="60">
        <f t="shared" si="3"/>
        <v>96.2</v>
      </c>
    </row>
    <row r="12" spans="1:8" x14ac:dyDescent="0.25">
      <c r="B12" s="6" t="s">
        <v>151</v>
      </c>
      <c r="C12" s="165">
        <f>SUM(C13:C15)</f>
        <v>173433.34</v>
      </c>
      <c r="D12" s="165">
        <f>SUM(D13:D15)</f>
        <v>276073.01</v>
      </c>
      <c r="E12" s="165">
        <f>SUM(E13:E15)</f>
        <v>276073.01</v>
      </c>
      <c r="F12" s="165">
        <f>SUM(F13:F15)</f>
        <v>258587.44</v>
      </c>
      <c r="G12" s="60">
        <f t="shared" si="2"/>
        <v>149.09903712861669</v>
      </c>
      <c r="H12" s="60">
        <f t="shared" si="3"/>
        <v>93.666323991613666</v>
      </c>
    </row>
    <row r="13" spans="1:8" x14ac:dyDescent="0.25">
      <c r="B13" s="11" t="s">
        <v>152</v>
      </c>
      <c r="C13" s="131">
        <v>148779.65</v>
      </c>
      <c r="D13" s="131">
        <v>182929.71</v>
      </c>
      <c r="E13" s="134">
        <v>182929.71</v>
      </c>
      <c r="F13" s="137">
        <v>171083.47</v>
      </c>
      <c r="G13" s="60">
        <f t="shared" si="2"/>
        <v>114.9911765486745</v>
      </c>
      <c r="H13" s="60">
        <f t="shared" si="3"/>
        <v>93.524157448235172</v>
      </c>
    </row>
    <row r="14" spans="1:8" x14ac:dyDescent="0.25">
      <c r="B14" s="26" t="s">
        <v>153</v>
      </c>
      <c r="C14" s="131">
        <v>24653.69</v>
      </c>
      <c r="D14" s="131">
        <v>91578.74</v>
      </c>
      <c r="E14" s="134">
        <v>91578.74</v>
      </c>
      <c r="F14" s="137">
        <v>85939.41</v>
      </c>
      <c r="G14" s="60">
        <f t="shared" si="2"/>
        <v>348.58639822274074</v>
      </c>
      <c r="H14" s="60">
        <f t="shared" si="3"/>
        <v>93.842096975782809</v>
      </c>
    </row>
    <row r="15" spans="1:8" ht="25.5" x14ac:dyDescent="0.25">
      <c r="B15" s="26" t="s">
        <v>245</v>
      </c>
      <c r="C15" s="131"/>
      <c r="D15" s="131">
        <v>1564.56</v>
      </c>
      <c r="E15" s="134">
        <v>1564.56</v>
      </c>
      <c r="F15" s="137">
        <v>1564.56</v>
      </c>
      <c r="G15" s="60"/>
      <c r="H15" s="60">
        <f t="shared" si="3"/>
        <v>100</v>
      </c>
    </row>
    <row r="16" spans="1:8" x14ac:dyDescent="0.25">
      <c r="B16" s="6" t="s">
        <v>155</v>
      </c>
      <c r="C16" s="165">
        <f>SUM(C17:C19)</f>
        <v>1355426</v>
      </c>
      <c r="D16" s="165">
        <f t="shared" ref="D16:F16" si="4">SUM(D17:D19)</f>
        <v>1690511.1300000001</v>
      </c>
      <c r="E16" s="165">
        <f t="shared" si="4"/>
        <v>1690511.1300000001</v>
      </c>
      <c r="F16" s="165">
        <f t="shared" si="4"/>
        <v>1693681.25</v>
      </c>
      <c r="G16" s="60">
        <f t="shared" si="2"/>
        <v>124.9556412522705</v>
      </c>
      <c r="H16" s="60">
        <f t="shared" si="3"/>
        <v>100.18752434951432</v>
      </c>
    </row>
    <row r="17" spans="2:8" x14ac:dyDescent="0.25">
      <c r="B17" s="11" t="s">
        <v>157</v>
      </c>
      <c r="C17" s="131">
        <v>331.07</v>
      </c>
      <c r="D17" s="131">
        <v>17198.11</v>
      </c>
      <c r="E17" s="131">
        <v>17198.11</v>
      </c>
      <c r="F17" s="137">
        <v>18346.55</v>
      </c>
      <c r="G17" s="60">
        <f t="shared" si="2"/>
        <v>5541.5924124807443</v>
      </c>
      <c r="H17" s="60">
        <f t="shared" si="3"/>
        <v>106.67771051586482</v>
      </c>
    </row>
    <row r="18" spans="2:8" x14ac:dyDescent="0.25">
      <c r="B18" s="80" t="s">
        <v>156</v>
      </c>
      <c r="C18" s="131">
        <v>1355094.93</v>
      </c>
      <c r="D18" s="131">
        <v>1670408.62</v>
      </c>
      <c r="E18" s="131">
        <v>1670408.62</v>
      </c>
      <c r="F18" s="137">
        <v>1672430.3</v>
      </c>
      <c r="G18" s="60">
        <f t="shared" si="2"/>
        <v>123.41794386316538</v>
      </c>
      <c r="H18" s="60">
        <f t="shared" si="3"/>
        <v>100.12102906892326</v>
      </c>
    </row>
    <row r="19" spans="2:8" ht="25.5" x14ac:dyDescent="0.25">
      <c r="B19" s="80" t="s">
        <v>163</v>
      </c>
      <c r="C19" s="131"/>
      <c r="D19" s="131">
        <v>2904.4</v>
      </c>
      <c r="E19" s="131">
        <v>2904.4</v>
      </c>
      <c r="F19" s="137">
        <v>2904.4</v>
      </c>
      <c r="G19" s="60" t="e">
        <f t="shared" si="2"/>
        <v>#DIV/0!</v>
      </c>
      <c r="H19" s="60">
        <f t="shared" si="3"/>
        <v>100</v>
      </c>
    </row>
    <row r="20" spans="2:8" x14ac:dyDescent="0.25">
      <c r="B20" s="80" t="s">
        <v>269</v>
      </c>
      <c r="C20" s="131"/>
      <c r="D20" s="131"/>
      <c r="E20" s="131"/>
      <c r="F20" s="137"/>
      <c r="G20" s="60"/>
      <c r="H20" s="60"/>
    </row>
    <row r="21" spans="2:8" x14ac:dyDescent="0.25">
      <c r="B21" s="6" t="s">
        <v>158</v>
      </c>
      <c r="C21" s="165">
        <f>SUM(C22)</f>
        <v>265.45</v>
      </c>
      <c r="D21" s="165">
        <f t="shared" ref="D21:F21" si="5">SUM(D22)</f>
        <v>7094.19</v>
      </c>
      <c r="E21" s="165">
        <f t="shared" si="5"/>
        <v>7094.19</v>
      </c>
      <c r="F21" s="165">
        <f t="shared" si="5"/>
        <v>8059.64</v>
      </c>
      <c r="G21" s="60">
        <f t="shared" si="2"/>
        <v>3036.2177434545115</v>
      </c>
      <c r="H21" s="60">
        <f t="shared" si="3"/>
        <v>113.60902372222905</v>
      </c>
    </row>
    <row r="22" spans="2:8" x14ac:dyDescent="0.25">
      <c r="B22" s="11" t="s">
        <v>161</v>
      </c>
      <c r="C22" s="131">
        <v>265.45</v>
      </c>
      <c r="D22" s="131">
        <v>7094.19</v>
      </c>
      <c r="E22" s="134">
        <v>7094.19</v>
      </c>
      <c r="F22" s="137">
        <v>8059.64</v>
      </c>
      <c r="G22" s="60">
        <f t="shared" si="2"/>
        <v>3036.2177434545115</v>
      </c>
      <c r="H22" s="60">
        <f t="shared" si="3"/>
        <v>113.60902372222905</v>
      </c>
    </row>
    <row r="23" spans="2:8" ht="25.5" x14ac:dyDescent="0.25">
      <c r="B23" s="6" t="s">
        <v>160</v>
      </c>
      <c r="C23" s="165">
        <f>SUM(C24)</f>
        <v>73.58</v>
      </c>
      <c r="D23" s="165">
        <f t="shared" ref="D23:E23" si="6">SUM(D24)</f>
        <v>73</v>
      </c>
      <c r="E23" s="165">
        <f t="shared" si="6"/>
        <v>73</v>
      </c>
      <c r="F23" s="165">
        <v>15.48</v>
      </c>
      <c r="G23" s="60">
        <f t="shared" si="2"/>
        <v>21.038325631965211</v>
      </c>
      <c r="H23" s="60">
        <f t="shared" si="3"/>
        <v>21.205479452054796</v>
      </c>
    </row>
    <row r="24" spans="2:8" ht="25.5" x14ac:dyDescent="0.25">
      <c r="B24" s="11" t="s">
        <v>162</v>
      </c>
      <c r="C24" s="165">
        <v>73.58</v>
      </c>
      <c r="D24" s="131">
        <v>73</v>
      </c>
      <c r="E24" s="134">
        <v>73</v>
      </c>
      <c r="F24" s="137">
        <v>15.48</v>
      </c>
      <c r="G24" s="60"/>
      <c r="H24" s="60"/>
    </row>
    <row r="25" spans="2:8" x14ac:dyDescent="0.25">
      <c r="B25" s="26"/>
      <c r="C25" s="131"/>
      <c r="D25" s="131"/>
      <c r="E25" s="134"/>
      <c r="F25" s="137"/>
      <c r="G25" s="60" t="e">
        <f t="shared" si="2"/>
        <v>#DIV/0!</v>
      </c>
      <c r="H25" s="60" t="e">
        <f t="shared" si="3"/>
        <v>#DIV/0!</v>
      </c>
    </row>
    <row r="26" spans="2:8" x14ac:dyDescent="0.25">
      <c r="B26" s="6" t="s">
        <v>34</v>
      </c>
      <c r="C26" s="165">
        <f>SUM(C27+C29+C32+C36+C40+C43)</f>
        <v>1618457.7900000003</v>
      </c>
      <c r="D26" s="165">
        <f t="shared" ref="D26:F26" si="7">SUM(D27+D29+D32+D36+D40+D43)</f>
        <v>2027753.1099999996</v>
      </c>
      <c r="E26" s="165">
        <f t="shared" si="7"/>
        <v>2027753.1099999996</v>
      </c>
      <c r="F26" s="165">
        <f t="shared" si="7"/>
        <v>2026961.66</v>
      </c>
      <c r="G26" s="117"/>
      <c r="H26" s="117"/>
    </row>
    <row r="27" spans="2:8" ht="15.75" customHeight="1" x14ac:dyDescent="0.25">
      <c r="B27" s="6" t="s">
        <v>33</v>
      </c>
      <c r="C27" s="164">
        <f>SUM(C28)</f>
        <v>23661.49</v>
      </c>
      <c r="D27" s="164">
        <f t="shared" ref="D27:E27" si="8">SUM(D28)</f>
        <v>49593.59</v>
      </c>
      <c r="E27" s="164">
        <f t="shared" si="8"/>
        <v>49593.59</v>
      </c>
      <c r="F27" s="164">
        <f>SUM(F28)</f>
        <v>48681.94</v>
      </c>
      <c r="G27" s="60">
        <f t="shared" ref="G27" si="9">F27/C27*100</f>
        <v>205.74334076171871</v>
      </c>
      <c r="H27" s="60">
        <f t="shared" ref="H27" si="10">F27/E27*100</f>
        <v>98.161758404664809</v>
      </c>
    </row>
    <row r="28" spans="2:8" ht="15.75" customHeight="1" x14ac:dyDescent="0.25">
      <c r="B28" s="28" t="s">
        <v>32</v>
      </c>
      <c r="C28" s="165">
        <v>23661.49</v>
      </c>
      <c r="D28" s="165">
        <v>49593.59</v>
      </c>
      <c r="E28" s="165">
        <v>49593.59</v>
      </c>
      <c r="F28" s="167">
        <v>48681.94</v>
      </c>
      <c r="G28" s="60">
        <f t="shared" ref="G28:G45" si="11">F28/C28*100</f>
        <v>205.74334076171871</v>
      </c>
      <c r="H28" s="60">
        <f t="shared" ref="H28:H45" si="12">F28/E28*100</f>
        <v>98.161758404664809</v>
      </c>
    </row>
    <row r="29" spans="2:8" s="169" customFormat="1" x14ac:dyDescent="0.25">
      <c r="B29" s="6" t="s">
        <v>28</v>
      </c>
      <c r="C29" s="165">
        <f>SUM(C30+C31)</f>
        <v>2.98</v>
      </c>
      <c r="D29" s="165">
        <f>SUM(D30+D31)</f>
        <v>155.30000000000001</v>
      </c>
      <c r="E29" s="165">
        <f>SUM(E30+E31)</f>
        <v>155.30000000000001</v>
      </c>
      <c r="F29" s="165">
        <f>SUM(F30+F31)</f>
        <v>92.37</v>
      </c>
      <c r="G29" s="168">
        <f t="shared" si="11"/>
        <v>3099.6644295302017</v>
      </c>
      <c r="H29" s="168">
        <f t="shared" si="12"/>
        <v>59.478428847392138</v>
      </c>
    </row>
    <row r="30" spans="2:8" x14ac:dyDescent="0.25">
      <c r="B30" s="26" t="s">
        <v>149</v>
      </c>
      <c r="C30" s="165">
        <v>2.98</v>
      </c>
      <c r="D30" s="165">
        <v>10</v>
      </c>
      <c r="E30" s="165">
        <v>10</v>
      </c>
      <c r="F30" s="167"/>
      <c r="G30" s="60">
        <f t="shared" si="11"/>
        <v>0</v>
      </c>
      <c r="H30" s="60">
        <f t="shared" si="12"/>
        <v>0</v>
      </c>
    </row>
    <row r="31" spans="2:8" x14ac:dyDescent="0.25">
      <c r="B31" s="11" t="s">
        <v>150</v>
      </c>
      <c r="C31" s="131"/>
      <c r="D31" s="131">
        <v>145.30000000000001</v>
      </c>
      <c r="E31" s="131">
        <v>145.30000000000001</v>
      </c>
      <c r="F31" s="137">
        <v>92.37</v>
      </c>
      <c r="G31" s="60" t="e">
        <f t="shared" si="11"/>
        <v>#DIV/0!</v>
      </c>
      <c r="H31" s="60">
        <f t="shared" si="12"/>
        <v>63.571920165175499</v>
      </c>
    </row>
    <row r="32" spans="2:8" x14ac:dyDescent="0.25">
      <c r="B32" s="6" t="s">
        <v>151</v>
      </c>
      <c r="C32" s="165">
        <f>SUM(C33:C35)</f>
        <v>227431.86999999997</v>
      </c>
      <c r="D32" s="165">
        <f t="shared" ref="D32:F32" si="13">SUM(D33:D35)</f>
        <v>280294.06</v>
      </c>
      <c r="E32" s="165">
        <f t="shared" si="13"/>
        <v>280294.06</v>
      </c>
      <c r="F32" s="165">
        <f t="shared" si="13"/>
        <v>266075.62000000005</v>
      </c>
      <c r="G32" s="60">
        <f t="shared" si="11"/>
        <v>116.99135217944614</v>
      </c>
      <c r="H32" s="60">
        <f t="shared" si="12"/>
        <v>94.927313122511421</v>
      </c>
    </row>
    <row r="33" spans="2:8" x14ac:dyDescent="0.25">
      <c r="B33" s="11" t="s">
        <v>152</v>
      </c>
      <c r="C33" s="131">
        <v>145454.85999999999</v>
      </c>
      <c r="D33" s="131">
        <v>182929.71</v>
      </c>
      <c r="E33" s="166">
        <v>182929.71</v>
      </c>
      <c r="F33" s="167">
        <v>176812.45</v>
      </c>
      <c r="G33" s="60">
        <f t="shared" si="11"/>
        <v>121.55829650518383</v>
      </c>
      <c r="H33" s="60">
        <f t="shared" si="12"/>
        <v>96.655950528757757</v>
      </c>
    </row>
    <row r="34" spans="2:8" x14ac:dyDescent="0.25">
      <c r="B34" s="26" t="s">
        <v>153</v>
      </c>
      <c r="C34" s="131">
        <v>79448.240000000005</v>
      </c>
      <c r="D34" s="131">
        <v>92474.99</v>
      </c>
      <c r="E34" s="134">
        <v>92474.99</v>
      </c>
      <c r="F34" s="137">
        <v>84487.52</v>
      </c>
      <c r="G34" s="60">
        <f t="shared" si="11"/>
        <v>106.34284661309049</v>
      </c>
      <c r="H34" s="60">
        <f t="shared" si="12"/>
        <v>91.362561920796097</v>
      </c>
    </row>
    <row r="35" spans="2:8" ht="25.5" x14ac:dyDescent="0.25">
      <c r="B35" s="11" t="s">
        <v>154</v>
      </c>
      <c r="C35" s="131">
        <v>2528.77</v>
      </c>
      <c r="D35" s="131">
        <v>4889.3599999999997</v>
      </c>
      <c r="E35" s="134">
        <v>4889.3599999999997</v>
      </c>
      <c r="F35" s="137">
        <v>4775.6499999999996</v>
      </c>
      <c r="G35" s="60">
        <f t="shared" si="11"/>
        <v>188.8526833203494</v>
      </c>
      <c r="H35" s="60">
        <f t="shared" si="12"/>
        <v>97.674337745635427</v>
      </c>
    </row>
    <row r="36" spans="2:8" x14ac:dyDescent="0.25">
      <c r="B36" s="6" t="s">
        <v>155</v>
      </c>
      <c r="C36" s="131">
        <f>SUM(C37:C39)</f>
        <v>1367180.76</v>
      </c>
      <c r="D36" s="131">
        <v>1690260.39</v>
      </c>
      <c r="E36" s="131">
        <f t="shared" ref="E36:F36" si="14">SUM(E37:E39)</f>
        <v>1690260.39</v>
      </c>
      <c r="F36" s="131">
        <f t="shared" si="14"/>
        <v>1704463.88</v>
      </c>
      <c r="G36" s="60">
        <f t="shared" si="11"/>
        <v>124.66997268159332</v>
      </c>
      <c r="H36" s="60">
        <f t="shared" si="12"/>
        <v>100.84031372231352</v>
      </c>
    </row>
    <row r="37" spans="2:8" x14ac:dyDescent="0.25">
      <c r="B37" s="11" t="s">
        <v>157</v>
      </c>
      <c r="C37" s="131">
        <v>10867.31</v>
      </c>
      <c r="D37" s="165">
        <v>17198.11</v>
      </c>
      <c r="E37" s="166">
        <v>17198.11</v>
      </c>
      <c r="F37" s="167">
        <v>18346.55</v>
      </c>
      <c r="G37" s="60">
        <f t="shared" si="11"/>
        <v>168.82328745568131</v>
      </c>
      <c r="H37" s="60">
        <f t="shared" si="12"/>
        <v>106.67771051586482</v>
      </c>
    </row>
    <row r="38" spans="2:8" x14ac:dyDescent="0.25">
      <c r="B38" s="80" t="s">
        <v>156</v>
      </c>
      <c r="C38" s="131">
        <v>1354761.42</v>
      </c>
      <c r="D38" s="131">
        <v>1667983.88</v>
      </c>
      <c r="E38" s="134">
        <v>1667983.88</v>
      </c>
      <c r="F38" s="137">
        <v>1681462.64</v>
      </c>
      <c r="G38" s="60">
        <f t="shared" si="11"/>
        <v>124.11503717016092</v>
      </c>
      <c r="H38" s="60">
        <f t="shared" si="12"/>
        <v>100.80808694625993</v>
      </c>
    </row>
    <row r="39" spans="2:8" ht="25.5" x14ac:dyDescent="0.25">
      <c r="B39" s="11" t="s">
        <v>159</v>
      </c>
      <c r="C39" s="131">
        <v>1552.03</v>
      </c>
      <c r="D39" s="131">
        <v>5078.3999999999996</v>
      </c>
      <c r="E39" s="134">
        <v>5078.3999999999996</v>
      </c>
      <c r="F39" s="137">
        <v>4654.6899999999996</v>
      </c>
      <c r="G39" s="60">
        <f t="shared" si="11"/>
        <v>299.90979555807553</v>
      </c>
      <c r="H39" s="60">
        <f t="shared" si="12"/>
        <v>91.656624133585382</v>
      </c>
    </row>
    <row r="40" spans="2:8" x14ac:dyDescent="0.25">
      <c r="B40" s="6" t="s">
        <v>158</v>
      </c>
      <c r="C40" s="165">
        <f>SUM(C41:C42)</f>
        <v>11.61</v>
      </c>
      <c r="D40" s="165">
        <f t="shared" ref="D40:F40" si="15">SUM(D41:D42)</f>
        <v>7359.6399999999994</v>
      </c>
      <c r="E40" s="165">
        <f t="shared" si="15"/>
        <v>7359.6399999999994</v>
      </c>
      <c r="F40" s="165">
        <f t="shared" si="15"/>
        <v>7633.96</v>
      </c>
      <c r="G40" s="60">
        <f t="shared" si="11"/>
        <v>65753.316106804486</v>
      </c>
      <c r="H40" s="60">
        <f t="shared" si="12"/>
        <v>103.72735622938079</v>
      </c>
    </row>
    <row r="41" spans="2:8" x14ac:dyDescent="0.25">
      <c r="B41" s="11" t="s">
        <v>161</v>
      </c>
      <c r="C41" s="165"/>
      <c r="D41" s="165">
        <v>7094.19</v>
      </c>
      <c r="E41" s="134">
        <v>7094.19</v>
      </c>
      <c r="F41" s="137">
        <v>7368.51</v>
      </c>
      <c r="G41" s="60" t="e">
        <f t="shared" si="11"/>
        <v>#DIV/0!</v>
      </c>
      <c r="H41" s="60">
        <f t="shared" si="12"/>
        <v>103.86682623386181</v>
      </c>
    </row>
    <row r="42" spans="2:8" x14ac:dyDescent="0.25">
      <c r="B42" s="11" t="s">
        <v>246</v>
      </c>
      <c r="C42" s="131">
        <v>11.61</v>
      </c>
      <c r="D42" s="165">
        <v>265.45</v>
      </c>
      <c r="E42" s="134">
        <v>265.45</v>
      </c>
      <c r="F42" s="137">
        <v>265.45</v>
      </c>
      <c r="G42" s="60"/>
      <c r="H42" s="60">
        <f t="shared" si="12"/>
        <v>100</v>
      </c>
    </row>
    <row r="43" spans="2:8" ht="25.5" x14ac:dyDescent="0.25">
      <c r="B43" s="6" t="s">
        <v>160</v>
      </c>
      <c r="C43" s="165">
        <f>SUM(C44:C45)</f>
        <v>169.07999999999998</v>
      </c>
      <c r="D43" s="131">
        <f t="shared" ref="D43:F43" si="16">SUM(D44:D45)</f>
        <v>90.13</v>
      </c>
      <c r="E43" s="165">
        <f t="shared" si="16"/>
        <v>90.13</v>
      </c>
      <c r="F43" s="165">
        <f t="shared" si="16"/>
        <v>13.89</v>
      </c>
      <c r="G43" s="60">
        <f t="shared" si="11"/>
        <v>8.2150461320085171</v>
      </c>
      <c r="H43" s="60">
        <f t="shared" si="12"/>
        <v>15.411072894707644</v>
      </c>
    </row>
    <row r="44" spans="2:8" ht="25.5" x14ac:dyDescent="0.25">
      <c r="B44" s="11" t="s">
        <v>162</v>
      </c>
      <c r="C44" s="131">
        <v>56.45</v>
      </c>
      <c r="D44" s="131">
        <v>73</v>
      </c>
      <c r="E44" s="134">
        <v>73</v>
      </c>
      <c r="F44" s="167"/>
      <c r="G44" s="60">
        <f t="shared" si="11"/>
        <v>0</v>
      </c>
      <c r="H44" s="60">
        <f t="shared" si="12"/>
        <v>0</v>
      </c>
    </row>
    <row r="45" spans="2:8" ht="38.25" x14ac:dyDescent="0.25">
      <c r="B45" s="11" t="s">
        <v>247</v>
      </c>
      <c r="C45" s="131">
        <v>112.63</v>
      </c>
      <c r="D45" s="131">
        <v>17.13</v>
      </c>
      <c r="E45" s="134">
        <v>17.13</v>
      </c>
      <c r="F45" s="167">
        <v>13.89</v>
      </c>
      <c r="G45" s="60">
        <f t="shared" si="11"/>
        <v>12.332415874988904</v>
      </c>
      <c r="H45" s="60">
        <f t="shared" si="12"/>
        <v>81.085814360770584</v>
      </c>
    </row>
  </sheetData>
  <mergeCells count="2">
    <mergeCell ref="B3:H3"/>
    <mergeCell ref="A1:B1"/>
  </mergeCells>
  <phoneticPr fontId="30" type="noConversion"/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4DF6D-F4C2-402A-A804-1056B58E25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0A5E-B83A-46CC-8D28-651B5D6F39C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0"/>
  <sheetViews>
    <sheetView topLeftCell="B1" workbookViewId="0">
      <selection activeCell="F8" sqref="F8:F10"/>
    </sheetView>
  </sheetViews>
  <sheetFormatPr defaultRowHeight="15" x14ac:dyDescent="0.25"/>
  <cols>
    <col min="2" max="2" width="37.7109375" customWidth="1"/>
    <col min="3" max="5" width="25.28515625" style="132" customWidth="1"/>
    <col min="6" max="6" width="25.28515625" style="108" customWidth="1"/>
    <col min="7" max="8" width="15.7109375" style="108" customWidth="1"/>
  </cols>
  <sheetData>
    <row r="1" spans="2:8" ht="15.75" x14ac:dyDescent="0.25">
      <c r="B1" s="204" t="s">
        <v>278</v>
      </c>
      <c r="C1" s="204"/>
    </row>
    <row r="2" spans="2:8" ht="18" x14ac:dyDescent="0.25">
      <c r="B2" s="18"/>
      <c r="C2" s="122"/>
      <c r="D2" s="122"/>
      <c r="E2" s="122"/>
      <c r="F2" s="109"/>
      <c r="G2" s="109"/>
      <c r="H2" s="109"/>
    </row>
    <row r="3" spans="2:8" ht="15.75" customHeight="1" x14ac:dyDescent="0.25">
      <c r="B3" s="210" t="s">
        <v>45</v>
      </c>
      <c r="C3" s="210"/>
      <c r="D3" s="210"/>
      <c r="E3" s="210"/>
      <c r="F3" s="210"/>
      <c r="G3" s="210"/>
      <c r="H3" s="210"/>
    </row>
    <row r="4" spans="2:8" ht="18" x14ac:dyDescent="0.25">
      <c r="B4" s="18"/>
      <c r="C4" s="122"/>
      <c r="D4" s="122"/>
      <c r="E4" s="122"/>
      <c r="F4" s="109"/>
      <c r="G4" s="109"/>
      <c r="H4" s="109"/>
    </row>
    <row r="5" spans="2:8" ht="31.5" customHeight="1" x14ac:dyDescent="0.25">
      <c r="B5" s="36" t="s">
        <v>6</v>
      </c>
      <c r="C5" s="123" t="s">
        <v>236</v>
      </c>
      <c r="D5" s="123" t="s">
        <v>51</v>
      </c>
      <c r="E5" s="123" t="s">
        <v>47</v>
      </c>
      <c r="F5" s="36" t="s">
        <v>237</v>
      </c>
      <c r="G5" s="123" t="s">
        <v>17</v>
      </c>
      <c r="H5" s="36" t="s">
        <v>48</v>
      </c>
    </row>
    <row r="6" spans="2:8" s="23" customFormat="1" ht="11.25" x14ac:dyDescent="0.2">
      <c r="B6" s="37">
        <v>1</v>
      </c>
      <c r="C6" s="124">
        <v>2</v>
      </c>
      <c r="D6" s="124">
        <v>3</v>
      </c>
      <c r="E6" s="124">
        <v>4</v>
      </c>
      <c r="F6" s="180">
        <v>5</v>
      </c>
      <c r="G6" s="116" t="s">
        <v>19</v>
      </c>
      <c r="H6" s="116" t="s">
        <v>20</v>
      </c>
    </row>
    <row r="7" spans="2:8" ht="15.75" customHeight="1" x14ac:dyDescent="0.25">
      <c r="B7" s="6" t="s">
        <v>7</v>
      </c>
      <c r="C7" s="164">
        <v>1618457.78</v>
      </c>
      <c r="D7" s="164">
        <v>2027753.11</v>
      </c>
      <c r="E7" s="164">
        <v>2027753.11</v>
      </c>
      <c r="F7" s="181">
        <v>2026961.66</v>
      </c>
      <c r="G7" s="124">
        <v>125.24</v>
      </c>
      <c r="H7" s="194">
        <f t="shared" ref="H7:H10" si="0">F7/E7*100</f>
        <v>99.960969114233038</v>
      </c>
    </row>
    <row r="8" spans="2:8" ht="15.75" customHeight="1" x14ac:dyDescent="0.25">
      <c r="B8" s="6" t="s">
        <v>164</v>
      </c>
      <c r="C8" s="165">
        <v>1618457.78</v>
      </c>
      <c r="D8" s="165">
        <v>2027753.11</v>
      </c>
      <c r="E8" s="165">
        <v>2027753.11</v>
      </c>
      <c r="F8" s="167">
        <v>2026961.66</v>
      </c>
      <c r="G8" s="124">
        <v>125.24</v>
      </c>
      <c r="H8" s="194">
        <f t="shared" si="0"/>
        <v>99.960969114233038</v>
      </c>
    </row>
    <row r="9" spans="2:8" x14ac:dyDescent="0.25">
      <c r="B9" s="13" t="s">
        <v>165</v>
      </c>
      <c r="C9" s="131">
        <v>1529356.29</v>
      </c>
      <c r="D9" s="131">
        <v>1825000</v>
      </c>
      <c r="E9" s="131">
        <v>1825000</v>
      </c>
      <c r="F9" s="167">
        <v>2026961.66</v>
      </c>
      <c r="G9" s="124">
        <v>99.99</v>
      </c>
      <c r="H9" s="194">
        <f t="shared" si="0"/>
        <v>111.06639232876712</v>
      </c>
    </row>
    <row r="10" spans="2:8" x14ac:dyDescent="0.25">
      <c r="B10" s="29" t="s">
        <v>166</v>
      </c>
      <c r="C10" s="131">
        <v>89101.49</v>
      </c>
      <c r="D10" s="131">
        <v>200000</v>
      </c>
      <c r="E10" s="131">
        <v>200000</v>
      </c>
      <c r="F10" s="167">
        <v>2026961.66</v>
      </c>
      <c r="G10" s="124">
        <v>101.12</v>
      </c>
      <c r="H10" s="194">
        <f t="shared" si="0"/>
        <v>1013.48083</v>
      </c>
    </row>
  </sheetData>
  <mergeCells count="2">
    <mergeCell ref="B3:H3"/>
    <mergeCell ref="B1:C1"/>
  </mergeCells>
  <phoneticPr fontId="30" type="noConversion"/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topLeftCell="B4" workbookViewId="0">
      <selection activeCell="G30" sqref="G3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5.75" customHeight="1" x14ac:dyDescent="0.25">
      <c r="B2" s="210" t="s">
        <v>11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2:12" ht="18" x14ac:dyDescent="0.25">
      <c r="B3" s="18"/>
      <c r="C3" s="18"/>
      <c r="D3" s="18"/>
      <c r="E3" s="18"/>
      <c r="F3" s="18"/>
      <c r="G3" s="18"/>
      <c r="H3" s="18"/>
      <c r="I3" s="18"/>
      <c r="J3" s="3"/>
      <c r="K3" s="3"/>
      <c r="L3" s="3"/>
    </row>
    <row r="4" spans="2:12" ht="18" customHeight="1" x14ac:dyDescent="0.25">
      <c r="B4" s="210" t="s">
        <v>57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ht="15.75" customHeight="1" x14ac:dyDescent="0.25">
      <c r="B5" s="210" t="s">
        <v>37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2:12" ht="18" x14ac:dyDescent="0.25">
      <c r="B6" s="18"/>
      <c r="C6" s="18"/>
      <c r="D6" s="18"/>
      <c r="E6" s="18"/>
      <c r="F6" s="18"/>
      <c r="G6" s="18"/>
      <c r="H6" s="18"/>
      <c r="I6" s="18"/>
      <c r="J6" s="3"/>
      <c r="K6" s="3"/>
      <c r="L6" s="3"/>
    </row>
    <row r="7" spans="2:12" ht="29.25" customHeight="1" x14ac:dyDescent="0.25">
      <c r="B7" s="223" t="s">
        <v>6</v>
      </c>
      <c r="C7" s="224"/>
      <c r="D7" s="224"/>
      <c r="E7" s="224"/>
      <c r="F7" s="225"/>
      <c r="G7" s="38" t="s">
        <v>61</v>
      </c>
      <c r="H7" s="38" t="s">
        <v>51</v>
      </c>
      <c r="I7" s="38" t="s">
        <v>47</v>
      </c>
      <c r="J7" s="38" t="s">
        <v>62</v>
      </c>
      <c r="K7" s="38" t="s">
        <v>48</v>
      </c>
      <c r="L7" s="38" t="s">
        <v>48</v>
      </c>
    </row>
    <row r="8" spans="2:12" s="23" customFormat="1" ht="11.25" x14ac:dyDescent="0.2">
      <c r="B8" s="226">
        <v>1</v>
      </c>
      <c r="C8" s="227"/>
      <c r="D8" s="227"/>
      <c r="E8" s="227"/>
      <c r="F8" s="228"/>
      <c r="G8" s="39">
        <v>2</v>
      </c>
      <c r="H8" s="39">
        <v>3</v>
      </c>
      <c r="I8" s="39">
        <v>4</v>
      </c>
      <c r="J8" s="39">
        <v>5</v>
      </c>
      <c r="K8" s="39" t="s">
        <v>19</v>
      </c>
      <c r="L8" s="39" t="s">
        <v>20</v>
      </c>
    </row>
    <row r="9" spans="2:12" ht="25.5" x14ac:dyDescent="0.25">
      <c r="B9" s="6">
        <v>8</v>
      </c>
      <c r="C9" s="6"/>
      <c r="D9" s="6"/>
      <c r="E9" s="6"/>
      <c r="F9" s="6" t="s">
        <v>8</v>
      </c>
      <c r="G9" s="4"/>
      <c r="H9" s="4"/>
      <c r="I9" s="4"/>
      <c r="J9" s="24"/>
      <c r="K9" s="24"/>
      <c r="L9" s="24"/>
    </row>
    <row r="10" spans="2:12" x14ac:dyDescent="0.25">
      <c r="B10" s="6"/>
      <c r="C10" s="11">
        <v>84</v>
      </c>
      <c r="D10" s="11"/>
      <c r="E10" s="11"/>
      <c r="F10" s="11" t="s">
        <v>13</v>
      </c>
      <c r="G10" s="4"/>
      <c r="H10" s="4"/>
      <c r="I10" s="4"/>
      <c r="J10" s="24"/>
      <c r="K10" s="24"/>
      <c r="L10" s="24"/>
    </row>
    <row r="11" spans="2:12" ht="51" x14ac:dyDescent="0.25">
      <c r="B11" s="7"/>
      <c r="C11" s="7"/>
      <c r="D11" s="7">
        <v>841</v>
      </c>
      <c r="E11" s="7"/>
      <c r="F11" s="25" t="s">
        <v>38</v>
      </c>
      <c r="G11" s="4"/>
      <c r="H11" s="4"/>
      <c r="I11" s="4"/>
      <c r="J11" s="24"/>
      <c r="K11" s="24"/>
      <c r="L11" s="24"/>
    </row>
    <row r="12" spans="2:12" ht="25.5" x14ac:dyDescent="0.25">
      <c r="B12" s="7"/>
      <c r="C12" s="7"/>
      <c r="D12" s="7"/>
      <c r="E12" s="7">
        <v>8413</v>
      </c>
      <c r="F12" s="25" t="s">
        <v>39</v>
      </c>
      <c r="G12" s="4"/>
      <c r="H12" s="4"/>
      <c r="I12" s="4"/>
      <c r="J12" s="24"/>
      <c r="K12" s="24"/>
      <c r="L12" s="24"/>
    </row>
    <row r="13" spans="2:12" x14ac:dyDescent="0.25">
      <c r="B13" s="7"/>
      <c r="C13" s="7"/>
      <c r="D13" s="7"/>
      <c r="E13" s="8" t="s">
        <v>22</v>
      </c>
      <c r="F13" s="13"/>
      <c r="G13" s="4"/>
      <c r="H13" s="4"/>
      <c r="I13" s="4"/>
      <c r="J13" s="24"/>
      <c r="K13" s="24"/>
      <c r="L13" s="24"/>
    </row>
    <row r="14" spans="2:12" ht="25.5" x14ac:dyDescent="0.25">
      <c r="B14" s="9">
        <v>5</v>
      </c>
      <c r="C14" s="10"/>
      <c r="D14" s="10"/>
      <c r="E14" s="10"/>
      <c r="F14" s="20" t="s">
        <v>9</v>
      </c>
      <c r="G14" s="4"/>
      <c r="H14" s="4"/>
      <c r="I14" s="4"/>
      <c r="J14" s="24"/>
      <c r="K14" s="24"/>
      <c r="L14" s="24"/>
    </row>
    <row r="15" spans="2:12" ht="25.5" x14ac:dyDescent="0.25">
      <c r="B15" s="11"/>
      <c r="C15" s="11">
        <v>54</v>
      </c>
      <c r="D15" s="11"/>
      <c r="E15" s="11"/>
      <c r="F15" s="21" t="s">
        <v>14</v>
      </c>
      <c r="G15" s="4"/>
      <c r="H15" s="4"/>
      <c r="I15" s="5"/>
      <c r="J15" s="24"/>
      <c r="K15" s="24"/>
      <c r="L15" s="24"/>
    </row>
    <row r="16" spans="2:12" ht="63.75" x14ac:dyDescent="0.25">
      <c r="B16" s="11"/>
      <c r="C16" s="11"/>
      <c r="D16" s="11">
        <v>541</v>
      </c>
      <c r="E16" s="25"/>
      <c r="F16" s="25" t="s">
        <v>40</v>
      </c>
      <c r="G16" s="4"/>
      <c r="H16" s="4"/>
      <c r="I16" s="5"/>
      <c r="J16" s="24"/>
      <c r="K16" s="24"/>
      <c r="L16" s="24"/>
    </row>
    <row r="17" spans="2:12" ht="38.25" x14ac:dyDescent="0.25">
      <c r="B17" s="11"/>
      <c r="C17" s="11"/>
      <c r="D17" s="11"/>
      <c r="E17" s="25">
        <v>5413</v>
      </c>
      <c r="F17" s="25" t="s">
        <v>41</v>
      </c>
      <c r="G17" s="4"/>
      <c r="H17" s="4"/>
      <c r="I17" s="5"/>
      <c r="J17" s="24"/>
      <c r="K17" s="24"/>
      <c r="L17" s="24"/>
    </row>
    <row r="18" spans="2:12" x14ac:dyDescent="0.25">
      <c r="B18" s="12"/>
      <c r="C18" s="10"/>
      <c r="D18" s="10"/>
      <c r="E18" s="10"/>
      <c r="F18" s="20" t="s">
        <v>22</v>
      </c>
      <c r="G18" s="4"/>
      <c r="H18" s="4"/>
      <c r="I18" s="4"/>
      <c r="J18" s="24"/>
      <c r="K18" s="24"/>
      <c r="L18" s="24"/>
    </row>
  </sheetData>
  <mergeCells count="5">
    <mergeCell ref="B7:F7"/>
    <mergeCell ref="B2:L2"/>
    <mergeCell ref="B4:L4"/>
    <mergeCell ref="B5:L5"/>
    <mergeCell ref="B8:F8"/>
  </mergeCells>
  <pageMargins left="0.7" right="0.7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B26" sqref="B2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8"/>
      <c r="C1" s="18"/>
      <c r="D1" s="18"/>
      <c r="E1" s="18"/>
      <c r="F1" s="3"/>
      <c r="G1" s="3"/>
      <c r="H1" s="3"/>
    </row>
    <row r="2" spans="2:8" ht="15.75" customHeight="1" x14ac:dyDescent="0.25">
      <c r="B2" s="210" t="s">
        <v>42</v>
      </c>
      <c r="C2" s="210"/>
      <c r="D2" s="210"/>
      <c r="E2" s="210"/>
      <c r="F2" s="210"/>
      <c r="G2" s="210"/>
      <c r="H2" s="210"/>
    </row>
    <row r="3" spans="2:8" ht="18" x14ac:dyDescent="0.25">
      <c r="B3" s="18"/>
      <c r="C3" s="18"/>
      <c r="D3" s="18"/>
      <c r="E3" s="18"/>
      <c r="F3" s="3"/>
      <c r="G3" s="3"/>
      <c r="H3" s="3"/>
    </row>
    <row r="4" spans="2:8" ht="31.5" customHeight="1" x14ac:dyDescent="0.25">
      <c r="B4" s="36" t="s">
        <v>6</v>
      </c>
      <c r="C4" s="36" t="s">
        <v>16</v>
      </c>
      <c r="D4" s="36" t="s">
        <v>51</v>
      </c>
      <c r="E4" s="36" t="s">
        <v>47</v>
      </c>
      <c r="F4" s="36" t="s">
        <v>62</v>
      </c>
      <c r="G4" s="36" t="s">
        <v>17</v>
      </c>
      <c r="H4" s="36" t="s">
        <v>48</v>
      </c>
    </row>
    <row r="5" spans="2:8" s="23" customFormat="1" ht="11.25" x14ac:dyDescent="0.2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19</v>
      </c>
      <c r="H5" s="37" t="s">
        <v>20</v>
      </c>
    </row>
    <row r="6" spans="2:8" x14ac:dyDescent="0.25">
      <c r="B6" s="6" t="s">
        <v>43</v>
      </c>
      <c r="C6" s="4"/>
      <c r="D6" s="4"/>
      <c r="E6" s="5"/>
      <c r="F6" s="24"/>
      <c r="G6" s="24"/>
      <c r="H6" s="24"/>
    </row>
    <row r="7" spans="2:8" x14ac:dyDescent="0.25">
      <c r="B7" s="6" t="s">
        <v>33</v>
      </c>
      <c r="C7" s="4"/>
      <c r="D7" s="4"/>
      <c r="E7" s="4"/>
      <c r="F7" s="24"/>
      <c r="G7" s="24"/>
      <c r="H7" s="24"/>
    </row>
    <row r="8" spans="2:8" x14ac:dyDescent="0.25">
      <c r="B8" s="28" t="s">
        <v>32</v>
      </c>
      <c r="C8" s="4"/>
      <c r="D8" s="4"/>
      <c r="E8" s="4"/>
      <c r="F8" s="24"/>
      <c r="G8" s="24"/>
      <c r="H8" s="24"/>
    </row>
    <row r="9" spans="2:8" x14ac:dyDescent="0.25">
      <c r="B9" s="27" t="s">
        <v>31</v>
      </c>
      <c r="C9" s="4"/>
      <c r="D9" s="4"/>
      <c r="E9" s="4"/>
      <c r="F9" s="24"/>
      <c r="G9" s="24"/>
      <c r="H9" s="24"/>
    </row>
    <row r="10" spans="2:8" x14ac:dyDescent="0.25">
      <c r="B10" s="27" t="s">
        <v>22</v>
      </c>
      <c r="C10" s="4"/>
      <c r="D10" s="4"/>
      <c r="E10" s="4"/>
      <c r="F10" s="24"/>
      <c r="G10" s="24"/>
      <c r="H10" s="24"/>
    </row>
    <row r="11" spans="2:8" x14ac:dyDescent="0.25">
      <c r="B11" s="6" t="s">
        <v>30</v>
      </c>
      <c r="C11" s="4"/>
      <c r="D11" s="4"/>
      <c r="E11" s="5"/>
      <c r="F11" s="24"/>
      <c r="G11" s="24"/>
      <c r="H11" s="24"/>
    </row>
    <row r="12" spans="2:8" x14ac:dyDescent="0.25">
      <c r="B12" s="26" t="s">
        <v>29</v>
      </c>
      <c r="C12" s="4"/>
      <c r="D12" s="4"/>
      <c r="E12" s="5"/>
      <c r="F12" s="24"/>
      <c r="G12" s="24"/>
      <c r="H12" s="24"/>
    </row>
    <row r="13" spans="2:8" x14ac:dyDescent="0.25">
      <c r="B13" s="6" t="s">
        <v>28</v>
      </c>
      <c r="C13" s="4"/>
      <c r="D13" s="4"/>
      <c r="E13" s="5"/>
      <c r="F13" s="24"/>
      <c r="G13" s="24"/>
      <c r="H13" s="24"/>
    </row>
    <row r="14" spans="2:8" x14ac:dyDescent="0.25">
      <c r="B14" s="26" t="s">
        <v>27</v>
      </c>
      <c r="C14" s="4"/>
      <c r="D14" s="4"/>
      <c r="E14" s="5"/>
      <c r="F14" s="24"/>
      <c r="G14" s="24"/>
      <c r="H14" s="24"/>
    </row>
    <row r="15" spans="2:8" x14ac:dyDescent="0.25">
      <c r="B15" s="11" t="s">
        <v>15</v>
      </c>
      <c r="C15" s="4"/>
      <c r="D15" s="4"/>
      <c r="E15" s="5"/>
      <c r="F15" s="24"/>
      <c r="G15" s="24"/>
      <c r="H15" s="24"/>
    </row>
    <row r="16" spans="2:8" x14ac:dyDescent="0.25">
      <c r="B16" s="26"/>
      <c r="C16" s="4"/>
      <c r="D16" s="4"/>
      <c r="E16" s="5"/>
      <c r="F16" s="24"/>
      <c r="G16" s="24"/>
      <c r="H16" s="24"/>
    </row>
    <row r="17" spans="2:8" ht="15.75" customHeight="1" x14ac:dyDescent="0.25">
      <c r="B17" s="6" t="s">
        <v>44</v>
      </c>
      <c r="C17" s="4"/>
      <c r="D17" s="4"/>
      <c r="E17" s="5"/>
      <c r="F17" s="24"/>
      <c r="G17" s="24"/>
      <c r="H17" s="24"/>
    </row>
    <row r="18" spans="2:8" ht="15.75" customHeight="1" x14ac:dyDescent="0.25">
      <c r="B18" s="6" t="s">
        <v>33</v>
      </c>
      <c r="C18" s="4"/>
      <c r="D18" s="4"/>
      <c r="E18" s="4"/>
      <c r="F18" s="24"/>
      <c r="G18" s="24"/>
      <c r="H18" s="24"/>
    </row>
    <row r="19" spans="2:8" x14ac:dyDescent="0.25">
      <c r="B19" s="28" t="s">
        <v>32</v>
      </c>
      <c r="C19" s="4"/>
      <c r="D19" s="4"/>
      <c r="E19" s="4"/>
      <c r="F19" s="24"/>
      <c r="G19" s="24"/>
      <c r="H19" s="24"/>
    </row>
    <row r="20" spans="2:8" x14ac:dyDescent="0.25">
      <c r="B20" s="27" t="s">
        <v>31</v>
      </c>
      <c r="C20" s="4"/>
      <c r="D20" s="4"/>
      <c r="E20" s="4"/>
      <c r="F20" s="24"/>
      <c r="G20" s="24"/>
      <c r="H20" s="24"/>
    </row>
    <row r="21" spans="2:8" x14ac:dyDescent="0.25">
      <c r="B21" s="27" t="s">
        <v>22</v>
      </c>
      <c r="C21" s="4"/>
      <c r="D21" s="4"/>
      <c r="E21" s="4"/>
      <c r="F21" s="24"/>
      <c r="G21" s="24"/>
      <c r="H21" s="24"/>
    </row>
    <row r="22" spans="2:8" x14ac:dyDescent="0.25">
      <c r="B22" s="6" t="s">
        <v>30</v>
      </c>
      <c r="C22" s="4"/>
      <c r="D22" s="4"/>
      <c r="E22" s="5"/>
      <c r="F22" s="24"/>
      <c r="G22" s="24"/>
      <c r="H22" s="24"/>
    </row>
    <row r="23" spans="2:8" x14ac:dyDescent="0.25">
      <c r="B23" s="26" t="s">
        <v>29</v>
      </c>
      <c r="C23" s="4"/>
      <c r="D23" s="4"/>
      <c r="E23" s="5"/>
      <c r="F23" s="24"/>
      <c r="G23" s="24"/>
      <c r="H23" s="24"/>
    </row>
    <row r="24" spans="2:8" x14ac:dyDescent="0.25">
      <c r="B24" s="6" t="s">
        <v>28</v>
      </c>
      <c r="C24" s="4"/>
      <c r="D24" s="4"/>
      <c r="E24" s="5"/>
      <c r="F24" s="24"/>
      <c r="G24" s="24"/>
      <c r="H24" s="24"/>
    </row>
    <row r="25" spans="2:8" x14ac:dyDescent="0.25">
      <c r="B25" s="26" t="s">
        <v>27</v>
      </c>
      <c r="C25" s="4"/>
      <c r="D25" s="4"/>
      <c r="E25" s="5"/>
      <c r="F25" s="24"/>
      <c r="G25" s="24"/>
      <c r="H25" s="24"/>
    </row>
    <row r="26" spans="2:8" x14ac:dyDescent="0.25">
      <c r="B26" s="11" t="s">
        <v>15</v>
      </c>
      <c r="C26" s="4"/>
      <c r="D26" s="4"/>
      <c r="E26" s="5"/>
      <c r="F26" s="24"/>
      <c r="G26" s="24"/>
      <c r="H26" s="24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9"/>
  <sheetViews>
    <sheetView topLeftCell="C1" workbookViewId="0">
      <selection activeCell="C1" sqref="C1:F1"/>
    </sheetView>
  </sheetViews>
  <sheetFormatPr defaultRowHeight="15" x14ac:dyDescent="0.25"/>
  <cols>
    <col min="4" max="4" width="7" customWidth="1"/>
    <col min="5" max="5" width="25.140625" customWidth="1"/>
    <col min="6" max="8" width="25.28515625" style="132" customWidth="1"/>
    <col min="9" max="9" width="15.7109375" style="108" customWidth="1"/>
  </cols>
  <sheetData>
    <row r="1" spans="2:18" ht="15.75" x14ac:dyDescent="0.25">
      <c r="C1" s="193" t="s">
        <v>278</v>
      </c>
      <c r="D1" s="193"/>
      <c r="E1" s="193"/>
      <c r="F1" s="195"/>
    </row>
    <row r="3" spans="2:18" ht="15.75" x14ac:dyDescent="0.25">
      <c r="B3" s="210" t="s">
        <v>10</v>
      </c>
      <c r="C3" s="210"/>
      <c r="D3" s="210"/>
      <c r="E3" s="210"/>
      <c r="F3" s="210"/>
      <c r="G3" s="210"/>
      <c r="H3" s="210"/>
      <c r="I3" s="210"/>
      <c r="J3" s="31"/>
      <c r="K3" s="31"/>
      <c r="L3" s="31"/>
      <c r="M3" s="31"/>
      <c r="N3" s="31"/>
      <c r="O3" s="31"/>
      <c r="P3" s="31"/>
      <c r="Q3" s="31"/>
      <c r="R3" s="31"/>
    </row>
    <row r="4" spans="2:18" s="32" customFormat="1" ht="15.75" x14ac:dyDescent="0.25">
      <c r="B4" s="232" t="s">
        <v>58</v>
      </c>
      <c r="C4" s="232"/>
      <c r="D4" s="232"/>
      <c r="E4" s="232"/>
      <c r="F4" s="232"/>
      <c r="G4" s="232"/>
      <c r="H4" s="232"/>
      <c r="I4" s="232"/>
    </row>
    <row r="5" spans="2:18" s="32" customFormat="1" ht="15.75" x14ac:dyDescent="0.25">
      <c r="B5" s="33"/>
      <c r="C5" s="33"/>
      <c r="D5" s="33"/>
      <c r="E5" s="33"/>
      <c r="F5" s="179"/>
      <c r="G5" s="179"/>
      <c r="H5" s="179"/>
      <c r="I5" s="118"/>
    </row>
    <row r="6" spans="2:18" ht="25.5" x14ac:dyDescent="0.25">
      <c r="B6" s="223" t="s">
        <v>6</v>
      </c>
      <c r="C6" s="224"/>
      <c r="D6" s="224"/>
      <c r="E6" s="225"/>
      <c r="F6" s="123" t="s">
        <v>51</v>
      </c>
      <c r="G6" s="123" t="s">
        <v>47</v>
      </c>
      <c r="H6" s="123" t="s">
        <v>233</v>
      </c>
      <c r="I6" s="36" t="s">
        <v>48</v>
      </c>
    </row>
    <row r="7" spans="2:18" s="23" customFormat="1" ht="11.25" customHeight="1" x14ac:dyDescent="0.2">
      <c r="B7" s="226">
        <v>1</v>
      </c>
      <c r="C7" s="227"/>
      <c r="D7" s="227"/>
      <c r="E7" s="228"/>
      <c r="F7" s="124">
        <v>2</v>
      </c>
      <c r="G7" s="124">
        <v>3</v>
      </c>
      <c r="H7" s="124">
        <v>4</v>
      </c>
      <c r="I7" s="116" t="s">
        <v>46</v>
      </c>
    </row>
    <row r="8" spans="2:18" ht="27" customHeight="1" x14ac:dyDescent="0.25">
      <c r="B8" s="229" t="s">
        <v>167</v>
      </c>
      <c r="C8" s="230"/>
      <c r="D8" s="231"/>
      <c r="E8" s="105" t="s">
        <v>168</v>
      </c>
      <c r="F8" s="165"/>
      <c r="G8" s="165"/>
      <c r="H8" s="165"/>
      <c r="I8" s="79" t="e">
        <f>(H8/G8*100)</f>
        <v>#DIV/0!</v>
      </c>
    </row>
    <row r="9" spans="2:18" ht="33" customHeight="1" x14ac:dyDescent="0.25">
      <c r="B9" s="229" t="s">
        <v>169</v>
      </c>
      <c r="C9" s="230"/>
      <c r="D9" s="231"/>
      <c r="E9" s="105" t="s">
        <v>170</v>
      </c>
      <c r="F9" s="165">
        <v>1618457.79</v>
      </c>
      <c r="G9" s="165">
        <v>2027753.11</v>
      </c>
      <c r="H9" s="165">
        <v>2026961.66</v>
      </c>
      <c r="I9" s="79">
        <f>(H9/G9*100)</f>
        <v>99.960969114233038</v>
      </c>
    </row>
  </sheetData>
  <mergeCells count="6">
    <mergeCell ref="B9:D9"/>
    <mergeCell ref="B4:I4"/>
    <mergeCell ref="B3:I3"/>
    <mergeCell ref="B6:E6"/>
    <mergeCell ref="B7:E7"/>
    <mergeCell ref="B8:D8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1</vt:i4>
      </vt:variant>
    </vt:vector>
  </HeadingPairs>
  <TitlesOfParts>
    <vt:vector size="11" baseType="lpstr">
      <vt:lpstr>SAŽETAK</vt:lpstr>
      <vt:lpstr> Račun prihoda i rashoda</vt:lpstr>
      <vt:lpstr>Rashodi i prihodi prema izvoru</vt:lpstr>
      <vt:lpstr>List2</vt:lpstr>
      <vt:lpstr>List1</vt:lpstr>
      <vt:lpstr>Rashodi prema funkcijskoj k </vt:lpstr>
      <vt:lpstr>Račun financiranja </vt:lpstr>
      <vt:lpstr>Račun fin prema izvorima f</vt:lpstr>
      <vt:lpstr>Izvještaj po organizacijskoj </vt:lpstr>
      <vt:lpstr>Izvještaj po programskoj</vt:lpstr>
      <vt:lpstr>'Izvještaj po organizacijskoj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Denis Slavić-Sušanj</cp:lastModifiedBy>
  <cp:lastPrinted>2024-03-25T09:59:32Z</cp:lastPrinted>
  <dcterms:created xsi:type="dcterms:W3CDTF">2022-08-12T12:51:27Z</dcterms:created>
  <dcterms:modified xsi:type="dcterms:W3CDTF">2024-03-25T10:01:30Z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proračuna JLP(R)S - Copy.xlsx</vt:lpwstr>
  </property>
</Properties>
</file>